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4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<sst xmlns="http://schemas.openxmlformats.org/spreadsheetml/2006/main" count="445" uniqueCount="416">
  <si>
    <t>Отчет № 9. 19.10.2022 8:59:31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</si>
  <si>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</si>
  <si>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Тверской городской Думы</t>
  </si>
  <si>
    <t>территориальная избирательная комиссия Московского района города Твери</t>
  </si>
  <si>
    <t>По состоянию на 18.10.2022</t>
  </si>
  <si>
    <t>В руб.</t>
  </si>
  <si>
    <t>1</t>
  </si>
  <si>
    <t>Алексеева Дарья Дмитриевна</t>
  </si>
  <si>
    <t>2</t>
  </si>
  <si>
    <t>Белугин Артём Дмитриевич</t>
  </si>
  <si>
    <t>3</t>
  </si>
  <si>
    <t>Иванов Михаил Геннадьевич</t>
  </si>
  <si>
    <t>4</t>
  </si>
  <si>
    <t>Кокорина Светлана Юрьевна</t>
  </si>
  <si>
    <t>5</t>
  </si>
  <si>
    <t>Матвеев Антон Александрович</t>
  </si>
  <si>
    <t>6</t>
  </si>
  <si>
    <t>Павлюк Наталья Григорьевна</t>
  </si>
  <si>
    <t>7</t>
  </si>
  <si>
    <t>Шляков Алексей Евгеньевич</t>
  </si>
  <si>
    <t/>
  </si>
  <si>
    <t>Избирательныйокруг(Округ№1(№1)).всего</t>
  </si>
  <si>
    <t>8</t>
  </si>
  <si>
    <t>Иванов Никита Маратович</t>
  </si>
  <si>
    <t>9</t>
  </si>
  <si>
    <t>Иванов Юрий Евгеньевич</t>
  </si>
  <si>
    <t>10</t>
  </si>
  <si>
    <t>Капышев Иван Олегович</t>
  </si>
  <si>
    <t>11</t>
  </si>
  <si>
    <t>Козлов Сергей Евгеньевич</t>
  </si>
  <si>
    <t>12</t>
  </si>
  <si>
    <t>Сбруева Светлана Николаевна</t>
  </si>
  <si>
    <t>13</t>
  </si>
  <si>
    <t>Царев Константин Алексеевич</t>
  </si>
  <si>
    <t>14</t>
  </si>
  <si>
    <t>Чикова Олеся Юрьевна</t>
  </si>
  <si>
    <t>Избирательныйокруг(Округ№2(№2)).всего</t>
  </si>
  <si>
    <t>15</t>
  </si>
  <si>
    <t>Васильев Евгений Николаевич</t>
  </si>
  <si>
    <t>16</t>
  </si>
  <si>
    <t>Ганьшин Андрей Анатольевич</t>
  </si>
  <si>
    <t>17</t>
  </si>
  <si>
    <t>Зайцева Анна Васильевна</t>
  </si>
  <si>
    <t>18</t>
  </si>
  <si>
    <t>Картошкин Михаил Владимирович</t>
  </si>
  <si>
    <t>19</t>
  </si>
  <si>
    <t>Пильгуй Александр Сергеевич</t>
  </si>
  <si>
    <t>20</t>
  </si>
  <si>
    <t>Рыженок Александр Сергеевич</t>
  </si>
  <si>
    <t>21</t>
  </si>
  <si>
    <t>Юровский Сергей Алексеевич</t>
  </si>
  <si>
    <t>Избирательныйокруг(Округ№3(№3)).всего</t>
  </si>
  <si>
    <t>22</t>
  </si>
  <si>
    <t>Брус Роман Михайлович</t>
  </si>
  <si>
    <t>23</t>
  </si>
  <si>
    <t>Бурлуцкий Николай Александрович</t>
  </si>
  <si>
    <t>24</t>
  </si>
  <si>
    <t>Ксенофонтова Лидия Владимировна</t>
  </si>
  <si>
    <t>25</t>
  </si>
  <si>
    <t>Моняков Александр Сергеевич</t>
  </si>
  <si>
    <t>26</t>
  </si>
  <si>
    <t>Слитинский Дмитрий Юрьевич</t>
  </si>
  <si>
    <t>27</t>
  </si>
  <si>
    <t>Солнцев Геннадий Арсеньевич</t>
  </si>
  <si>
    <t>28</t>
  </si>
  <si>
    <t>Човушян Олег Вячеславович</t>
  </si>
  <si>
    <t>Избирательныйокруг(Округ№4(№4)).всего</t>
  </si>
  <si>
    <t>29</t>
  </si>
  <si>
    <t>Белугин Дмитрий Юрьевич</t>
  </si>
  <si>
    <t>30</t>
  </si>
  <si>
    <t>Гамбург Александр Александрович</t>
  </si>
  <si>
    <t>31</t>
  </si>
  <si>
    <t>Зимин Сергей Николаевич</t>
  </si>
  <si>
    <t>32</t>
  </si>
  <si>
    <t>Калядин Сергей Александрович</t>
  </si>
  <si>
    <t>33</t>
  </si>
  <si>
    <t>Мамонов Сергей Анатольевич</t>
  </si>
  <si>
    <t>34</t>
  </si>
  <si>
    <t>Нурмурадов Мурад Аширович</t>
  </si>
  <si>
    <t>35</t>
  </si>
  <si>
    <t>Чуковина Полина Александровна</t>
  </si>
  <si>
    <t>Избирательныйокруг(Округ№5(№5)).всего</t>
  </si>
  <si>
    <t>36</t>
  </si>
  <si>
    <t>Егорова Светлана Михайловна</t>
  </si>
  <si>
    <t>37</t>
  </si>
  <si>
    <t>Калтайс Вадим Александрович</t>
  </si>
  <si>
    <t>38</t>
  </si>
  <si>
    <t>Константинов Артём Александрович</t>
  </si>
  <si>
    <t>39</t>
  </si>
  <si>
    <t>Кудряшова Татьяна Георгиевна</t>
  </si>
  <si>
    <t>40</t>
  </si>
  <si>
    <t>Куллин Сергей Петрович</t>
  </si>
  <si>
    <t>41</t>
  </si>
  <si>
    <t>Павлова Светлана Борисовна</t>
  </si>
  <si>
    <t>42</t>
  </si>
  <si>
    <t>Фадеев Дмитрий Валентинович</t>
  </si>
  <si>
    <t>Избирательныйокруг(Округ№6(№6)).всего</t>
  </si>
  <si>
    <t>43</t>
  </si>
  <si>
    <t>Бобцов Павел Владимирович</t>
  </si>
  <si>
    <t>44</t>
  </si>
  <si>
    <t>Букатина Наталья Викторовна</t>
  </si>
  <si>
    <t>45</t>
  </si>
  <si>
    <t>Вахалин Алексей Станиславович</t>
  </si>
  <si>
    <t>46</t>
  </si>
  <si>
    <t>Кулаков Николай Николаевич</t>
  </si>
  <si>
    <t>47</t>
  </si>
  <si>
    <t>Нечаев Дмитрий Леонидович</t>
  </si>
  <si>
    <t>48</t>
  </si>
  <si>
    <t>Смирнов Андрей Дмитриевич</t>
  </si>
  <si>
    <t>49</t>
  </si>
  <si>
    <t>Шишков Сергей Викторович</t>
  </si>
  <si>
    <t>Избирательныйокруг(Округ№7(№7)).всего</t>
  </si>
  <si>
    <t>50</t>
  </si>
  <si>
    <t>Ануфриев Юрий Владимирович</t>
  </si>
  <si>
    <t>51</t>
  </si>
  <si>
    <t>Василенко Константин Васильевич</t>
  </si>
  <si>
    <t>52</t>
  </si>
  <si>
    <t>Куров Борис Иванович</t>
  </si>
  <si>
    <t>53</t>
  </si>
  <si>
    <t>Молочко Анна Владимировна</t>
  </si>
  <si>
    <t>54</t>
  </si>
  <si>
    <t>Рассказов Евгений Владимирович</t>
  </si>
  <si>
    <t>55</t>
  </si>
  <si>
    <t>Семешкин Владимир Юрьевич</t>
  </si>
  <si>
    <t>56</t>
  </si>
  <si>
    <t>Смирнова Вера Петровна</t>
  </si>
  <si>
    <t>Избирательныйокруг(Округ№8(№8)).всего</t>
  </si>
  <si>
    <t>57</t>
  </si>
  <si>
    <t>Венчаков Юрий Сергеевич</t>
  </si>
  <si>
    <t>58</t>
  </si>
  <si>
    <t>Волкова Татьяна Сергеевна</t>
  </si>
  <si>
    <t>59</t>
  </si>
  <si>
    <t>Ивашкин Сергей Иванович</t>
  </si>
  <si>
    <t>60</t>
  </si>
  <si>
    <t>Ильясов Анар Гаджи оглы</t>
  </si>
  <si>
    <t>61</t>
  </si>
  <si>
    <t>Кузнецов Всеволод Станиславович</t>
  </si>
  <si>
    <t>62</t>
  </si>
  <si>
    <t>Лучникова Ольга Владимировна</t>
  </si>
  <si>
    <t>63</t>
  </si>
  <si>
    <t>Ростовцев Роман Анатольевич</t>
  </si>
  <si>
    <t>64</t>
  </si>
  <si>
    <t>Уткин Павел Петрович</t>
  </si>
  <si>
    <t>65</t>
  </si>
  <si>
    <t>Чуковин Геннадий Геннадьевич</t>
  </si>
  <si>
    <t>Избирательныйокруг(Округ№9(№9)).всего</t>
  </si>
  <si>
    <t>66</t>
  </si>
  <si>
    <t>Бавыкин Всеволод Юрьевич</t>
  </si>
  <si>
    <t>67</t>
  </si>
  <si>
    <t>Каменский Степан Сергеевич</t>
  </si>
  <si>
    <t>68</t>
  </si>
  <si>
    <t>Комиссаров Александр Иванович</t>
  </si>
  <si>
    <t>69</t>
  </si>
  <si>
    <t>Смирнов Виктор Сергеевич</t>
  </si>
  <si>
    <t>70</t>
  </si>
  <si>
    <t>Смирнов Кирилл Александрович</t>
  </si>
  <si>
    <t>71</t>
  </si>
  <si>
    <t>Холодов Илья Александрович</t>
  </si>
  <si>
    <t>Избирательныйокруг(Округ№10(№10)).всего</t>
  </si>
  <si>
    <t>72</t>
  </si>
  <si>
    <t>Андреев Вадим Юрьевич</t>
  </si>
  <si>
    <t>73</t>
  </si>
  <si>
    <t>Заливин Кирилл Алексеевич</t>
  </si>
  <si>
    <t>74</t>
  </si>
  <si>
    <t>Назаров Роман Александрович</t>
  </si>
  <si>
    <t>75</t>
  </si>
  <si>
    <t>Сычёв Артур Вячеславович</t>
  </si>
  <si>
    <t>76</t>
  </si>
  <si>
    <t>Цуканов Олег Владимирович</t>
  </si>
  <si>
    <t>77</t>
  </si>
  <si>
    <t>Яковлева Дарья Александровна</t>
  </si>
  <si>
    <t>Избирательныйокруг(Округ№11(№11)).всего</t>
  </si>
  <si>
    <t>78</t>
  </si>
  <si>
    <t>Васильев Егор Сергеевич</t>
  </si>
  <si>
    <t>79</t>
  </si>
  <si>
    <t>Виноградов Алексей Николаевич</t>
  </si>
  <si>
    <t>80</t>
  </si>
  <si>
    <t>Делаков Сергей Юрьевич</t>
  </si>
  <si>
    <t>81</t>
  </si>
  <si>
    <t>Конев Александр Иванович</t>
  </si>
  <si>
    <t>82</t>
  </si>
  <si>
    <t>Микуляк Алексей Владимирович</t>
  </si>
  <si>
    <t>83</t>
  </si>
  <si>
    <t>Преснов Николай Александрович</t>
  </si>
  <si>
    <t>84</t>
  </si>
  <si>
    <t>Увиков Андрей Юрьевич</t>
  </si>
  <si>
    <t>Избирательныйокруг(Округ№12(№12)).всего</t>
  </si>
  <si>
    <t>85</t>
  </si>
  <si>
    <t>Архипов Андрей Анатольевич</t>
  </si>
  <si>
    <t>86</t>
  </si>
  <si>
    <t>Волков Павел Игоревич</t>
  </si>
  <si>
    <t>87</t>
  </si>
  <si>
    <t>Ворвулев Владислав Евгеньевич</t>
  </si>
  <si>
    <t>88</t>
  </si>
  <si>
    <t>Игнатьков Дмитрий Анатольевич</t>
  </si>
  <si>
    <t>89</t>
  </si>
  <si>
    <t>Лебедева Ирина Сергеевна</t>
  </si>
  <si>
    <t>90</t>
  </si>
  <si>
    <t>Мачков Вадим Владимирович</t>
  </si>
  <si>
    <t>91</t>
  </si>
  <si>
    <t>Самарина Дарья Алексеевна</t>
  </si>
  <si>
    <t>92</t>
  </si>
  <si>
    <t>Тарасов Павел Владимирович</t>
  </si>
  <si>
    <t>93</t>
  </si>
  <si>
    <t>Черкасов Сергей Сергеевич</t>
  </si>
  <si>
    <t>Избирательныйокруг(Округ№13(№13)).всего</t>
  </si>
  <si>
    <t>94</t>
  </si>
  <si>
    <t>Бурухин Сергей Васильевич</t>
  </si>
  <si>
    <t>95</t>
  </si>
  <si>
    <t>Дешёвкин Вадим Николаевич</t>
  </si>
  <si>
    <t>96</t>
  </si>
  <si>
    <t>Егорова Дарья Алексеевна</t>
  </si>
  <si>
    <t>97</t>
  </si>
  <si>
    <t>Жирков Максим Вячеславович</t>
  </si>
  <si>
    <t>98</t>
  </si>
  <si>
    <t>Казаков Иван Романович</t>
  </si>
  <si>
    <t>99</t>
  </si>
  <si>
    <t>Морозов Дмитрий Александрович</t>
  </si>
  <si>
    <t>100</t>
  </si>
  <si>
    <t>Пронина Елена Андреевна</t>
  </si>
  <si>
    <t>101</t>
  </si>
  <si>
    <t>Тарасова Валерия Артемовна</t>
  </si>
  <si>
    <t>Избирательныйокруг(Округ№14(№14)).всего</t>
  </si>
  <si>
    <t>102</t>
  </si>
  <si>
    <t>Барышев Ян Артурович</t>
  </si>
  <si>
    <t>103</t>
  </si>
  <si>
    <t>Бобков Евгений Юрьевич</t>
  </si>
  <si>
    <t>104</t>
  </si>
  <si>
    <t>Бычков Владислав Николаевич</t>
  </si>
  <si>
    <t>105</t>
  </si>
  <si>
    <t>Ланихина Анна Евгеньевна</t>
  </si>
  <si>
    <t>106</t>
  </si>
  <si>
    <t>Сикулин Юрий Александрович</t>
  </si>
  <si>
    <t>107</t>
  </si>
  <si>
    <t>Чернов Илья Владимирович</t>
  </si>
  <si>
    <t>108</t>
  </si>
  <si>
    <t>Шумаков Константин Викторович</t>
  </si>
  <si>
    <t>Избирательныйокруг(Округ№15(№15)).всего</t>
  </si>
  <si>
    <t>109</t>
  </si>
  <si>
    <t>Болотов Дмитрий Игоревич</t>
  </si>
  <si>
    <t>110</t>
  </si>
  <si>
    <t>Гневышев Владимир Викторович</t>
  </si>
  <si>
    <t>111</t>
  </si>
  <si>
    <t>Жомова Татьяна Николаевна</t>
  </si>
  <si>
    <t>112</t>
  </si>
  <si>
    <t>Миронов Александр Юрьевич</t>
  </si>
  <si>
    <t>113</t>
  </si>
  <si>
    <t>Новиков Максим Анатольевич</t>
  </si>
  <si>
    <t>114</t>
  </si>
  <si>
    <t>Полуэктов Вячеслав Васильевич</t>
  </si>
  <si>
    <t>115</t>
  </si>
  <si>
    <t>Сазонов Михаил Павлович</t>
  </si>
  <si>
    <t>116</t>
  </si>
  <si>
    <t>Соколовский Валерий Евгеньевич</t>
  </si>
  <si>
    <t>Избирательныйокруг(Округ№16(№16)).всего</t>
  </si>
  <si>
    <t>117</t>
  </si>
  <si>
    <t>Антонов Сергей Геннадиевич</t>
  </si>
  <si>
    <t>118</t>
  </si>
  <si>
    <t>Германов Владимир Михайлович</t>
  </si>
  <si>
    <t>119</t>
  </si>
  <si>
    <t>Колесникова Ирина Алексеевна</t>
  </si>
  <si>
    <t>120</t>
  </si>
  <si>
    <t>Костерин Артем Васильевич</t>
  </si>
  <si>
    <t>121</t>
  </si>
  <si>
    <t>Майорова Наталья Викторовна</t>
  </si>
  <si>
    <t>122</t>
  </si>
  <si>
    <t>Миненко Юрий Иванович</t>
  </si>
  <si>
    <t>123</t>
  </si>
  <si>
    <t>Потапов Александр Максимович</t>
  </si>
  <si>
    <t>Избирательныйокруг(Округ№17(№17)).всего</t>
  </si>
  <si>
    <t>124</t>
  </si>
  <si>
    <t>Гудий Артём Николаевич</t>
  </si>
  <si>
    <t>125</t>
  </si>
  <si>
    <t>Ешурин Владимир Владимирович</t>
  </si>
  <si>
    <t>126</t>
  </si>
  <si>
    <t>Зимин Станислав Ричардович</t>
  </si>
  <si>
    <t>127</t>
  </si>
  <si>
    <t>Ильин Игорь Васильевич</t>
  </si>
  <si>
    <t>128</t>
  </si>
  <si>
    <t>Полишко Владимир Николаевич</t>
  </si>
  <si>
    <t>129</t>
  </si>
  <si>
    <t>Шаршавых Александра Александровна</t>
  </si>
  <si>
    <t>130</t>
  </si>
  <si>
    <t>Яковлев Павел Викторович</t>
  </si>
  <si>
    <t>Избирательныйокруг(Округ№18(№18)).всего</t>
  </si>
  <si>
    <t>131</t>
  </si>
  <si>
    <t>Буренков Юрий Николаевич</t>
  </si>
  <si>
    <t>132</t>
  </si>
  <si>
    <t>Германов Андрей Анатольевич</t>
  </si>
  <si>
    <t>133</t>
  </si>
  <si>
    <t>Грицков Андрей Алексеевич</t>
  </si>
  <si>
    <t>134</t>
  </si>
  <si>
    <t>Зверев Михаил Константинович</t>
  </si>
  <si>
    <t>135</t>
  </si>
  <si>
    <t>Кондюков Александр Васильевич</t>
  </si>
  <si>
    <t>136</t>
  </si>
  <si>
    <t>Михайлов Евгений Игоревич</t>
  </si>
  <si>
    <t>137</t>
  </si>
  <si>
    <t>Пичуев Евгений Евгеньевич</t>
  </si>
  <si>
    <t>Избирательныйокруг(Округ№19(№19)).всего</t>
  </si>
  <si>
    <t>138</t>
  </si>
  <si>
    <t>Бессчетнова Анастасия Михайловна</t>
  </si>
  <si>
    <t>139</t>
  </si>
  <si>
    <t>Жук Валерия Игоревна</t>
  </si>
  <si>
    <t>140</t>
  </si>
  <si>
    <t>Попа Елена Владимировна</t>
  </si>
  <si>
    <t>141</t>
  </si>
  <si>
    <t>Рассолов Вячеслав Анатольевич</t>
  </si>
  <si>
    <t>142</t>
  </si>
  <si>
    <t>Семенов Леонтий Тимофеевич</t>
  </si>
  <si>
    <t>143</t>
  </si>
  <si>
    <t>Тюрякова Ирина Владимировна</t>
  </si>
  <si>
    <t>Избирательныйокруг(Округ№20(№20)).всего</t>
  </si>
  <si>
    <t>144</t>
  </si>
  <si>
    <t>Букин Сергей Евгеньевич</t>
  </si>
  <si>
    <t>145</t>
  </si>
  <si>
    <t>Загайнов Евгений Александрович</t>
  </si>
  <si>
    <t>146</t>
  </si>
  <si>
    <t>Кузнецов Андрей Владимирович</t>
  </si>
  <si>
    <t>147</t>
  </si>
  <si>
    <t>Нужнов Максим Владимирович</t>
  </si>
  <si>
    <t>148</t>
  </si>
  <si>
    <t>Родионов Владимир Николаевич</t>
  </si>
  <si>
    <t>149</t>
  </si>
  <si>
    <t>Тимошкевич Ольга Вячеславовна</t>
  </si>
  <si>
    <t>150</t>
  </si>
  <si>
    <t>Хушаков Эмомназар Азамович</t>
  </si>
  <si>
    <t>151</t>
  </si>
  <si>
    <t>Цветкова Анна Сергеевна</t>
  </si>
  <si>
    <t>Избирательныйокруг(Округ№21(№21)).всего</t>
  </si>
  <si>
    <t>152</t>
  </si>
  <si>
    <t>Акулинцев Алексей Иванович</t>
  </si>
  <si>
    <t>153</t>
  </si>
  <si>
    <t>Блиновский Денис Александрович</t>
  </si>
  <si>
    <t>154</t>
  </si>
  <si>
    <t>Бржевский Станислав Олегович</t>
  </si>
  <si>
    <t>155</t>
  </si>
  <si>
    <t>Голубева Кристина Рустамовна</t>
  </si>
  <si>
    <t>156</t>
  </si>
  <si>
    <t>Колесникова Наталья Юрьевна</t>
  </si>
  <si>
    <t>157</t>
  </si>
  <si>
    <t>Котельников Сергей Яковлевич</t>
  </si>
  <si>
    <t>158</t>
  </si>
  <si>
    <t>Никольский Евгений Викторович</t>
  </si>
  <si>
    <t>159</t>
  </si>
  <si>
    <t>Новиков Семён Максимович</t>
  </si>
  <si>
    <t>160</t>
  </si>
  <si>
    <t>Панов Борис Владимирович</t>
  </si>
  <si>
    <t>161</t>
  </si>
  <si>
    <t>Черемных Степан Валерьевич</t>
  </si>
  <si>
    <t>Избирательныйокруг(Округ№22(№22)).всего</t>
  </si>
  <si>
    <t>162</t>
  </si>
  <si>
    <t>Бархатов Павел Владимирович</t>
  </si>
  <si>
    <t>163</t>
  </si>
  <si>
    <t>Белякова Юлия Владимировна</t>
  </si>
  <si>
    <t>164</t>
  </si>
  <si>
    <t>Гарковская Елена Александровна</t>
  </si>
  <si>
    <t>165</t>
  </si>
  <si>
    <t>Глебова Екатерина Петровна</t>
  </si>
  <si>
    <t>166</t>
  </si>
  <si>
    <t>Егорова Наталья Сергеевна</t>
  </si>
  <si>
    <t>167</t>
  </si>
  <si>
    <t>Лобов Андрей Александрович</t>
  </si>
  <si>
    <t>168</t>
  </si>
  <si>
    <t>Новинский Никита Алексеевич</t>
  </si>
  <si>
    <t>Избирательныйокруг(Округ№23(№23)).всего</t>
  </si>
  <si>
    <t>169</t>
  </si>
  <si>
    <t>Балаганский Аркадий Александрович</t>
  </si>
  <si>
    <t>170</t>
  </si>
  <si>
    <t>Борисов Александр Игоревич</t>
  </si>
  <si>
    <t>171</t>
  </si>
  <si>
    <t>Воротникова Ирина Викторовна</t>
  </si>
  <si>
    <t>172</t>
  </si>
  <si>
    <t>Квашнин Степан Алексеевич</t>
  </si>
  <si>
    <t>173</t>
  </si>
  <si>
    <t>Мельникова Екатерина Владимировна</t>
  </si>
  <si>
    <t>174</t>
  </si>
  <si>
    <t>Морошкин Роман Вадимович</t>
  </si>
  <si>
    <t>175</t>
  </si>
  <si>
    <t>Устинова Ольга Константиновна</t>
  </si>
  <si>
    <t>Избирательныйокруг(Округ№24(№24)).всего</t>
  </si>
  <si>
    <t>176</t>
  </si>
  <si>
    <t>Александров Кирилл Валерьевич</t>
  </si>
  <si>
    <t>177</t>
  </si>
  <si>
    <t>Арсеньев Алексей Борисович</t>
  </si>
  <si>
    <t>178</t>
  </si>
  <si>
    <t>Богачева Вера Николаевна</t>
  </si>
  <si>
    <t>179</t>
  </si>
  <si>
    <t>Назарова Ирина Валерьевна</t>
  </si>
  <si>
    <t>180</t>
  </si>
  <si>
    <t>Николаев Роман Валерьевич</t>
  </si>
  <si>
    <t>181</t>
  </si>
  <si>
    <t>Румянцева Елизавета Николаевна</t>
  </si>
  <si>
    <t>182</t>
  </si>
  <si>
    <t>Савченко Михаил Сергеевич</t>
  </si>
  <si>
    <t>Избирательныйокруг(Округ№25(№25)).всего</t>
  </si>
  <si>
    <t>Итого по всем избирательным объединениям, кандидатам</t>
  </si>
  <si>
    <t>68 526 543.16</t>
  </si>
  <si>
    <t>68 524 852.70</t>
  </si>
  <si>
    <t>957 464.20</t>
  </si>
  <si>
    <t>67 082 561.50</t>
  </si>
  <si>
    <t>55 800.00</t>
  </si>
  <si>
    <t>429 027.00</t>
  </si>
  <si>
    <t>1 690.46</t>
  </si>
  <si>
    <t>18 720.96</t>
  </si>
  <si>
    <t>16 360.50</t>
  </si>
  <si>
    <t>68 488 092.20</t>
  </si>
  <si>
    <t>7 530.70</t>
  </si>
  <si>
    <t>589 320.00</t>
  </si>
  <si>
    <t>160 000.00</t>
  </si>
  <si>
    <t>1 680 200.00</t>
  </si>
  <si>
    <t>7 617 388.08</t>
  </si>
  <si>
    <t>5 132 660.00</t>
  </si>
  <si>
    <t>53 227 444.42</t>
  </si>
  <si>
    <t>73 240.00</t>
  </si>
  <si>
    <t>19 730.00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</si>
</sst>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2" fillId="34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1" fillId="34" borderId="13" xfId="0" applyNumberFormat="1" applyFont="1" applyFill="1" applyBorder="1" applyAlignment="1" quotePrefix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42" fillId="33" borderId="15" xfId="0" applyNumberFormat="1" applyFont="1" applyFill="1" applyBorder="1" applyAlignment="1">
      <alignment horizontal="right" vertical="center" wrapText="1"/>
    </xf>
    <xf numFmtId="4" fontId="42" fillId="33" borderId="13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left" vertical="center" wrapText="1"/>
    </xf>
    <xf numFmtId="0" fontId="41" fillId="34" borderId="14" xfId="0" applyNumberFormat="1" applyFont="1" applyFill="1" applyBorder="1" applyAlignment="1">
      <alignment horizontal="right" vertical="center" wrapText="1"/>
    </xf>
    <xf numFmtId="0" fontId="41" fillId="34" borderId="15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9"/>
  <sheetViews>
    <sheetView tabSelected="1" zoomScalePageLayoutView="0" workbookViewId="0" topLeftCell="Y1">
      <selection activeCell="B7" sqref="B7:B9"/>
    </sheetView>
  </sheetViews>
  <sheetFormatPr defaultColWidth="9.140625" defaultRowHeight="15"/>
  <cols>
    <col min="1" max="1" width="8.140625" style="0" customWidth="1"/>
    <col min="2" max="2" width="16.7109375" style="0" customWidth="1"/>
    <col min="3" max="3" width="17.8515625" style="0" customWidth="1"/>
    <col min="4" max="4" width="6.8515625" style="0" customWidth="1"/>
    <col min="5" max="5" width="7.7109375" style="0" customWidth="1"/>
    <col min="6" max="6" width="12.8515625" style="0" customWidth="1"/>
    <col min="7" max="7" width="10.28125" style="0" customWidth="1"/>
    <col min="8" max="8" width="13.00390625" style="0" customWidth="1"/>
    <col min="9" max="22" width="10.28125" style="0" customWidth="1"/>
    <col min="23" max="23" width="13.57421875" style="0" customWidth="1"/>
    <col min="24" max="30" width="10.28125" style="0" customWidth="1"/>
    <col min="31" max="31" width="13.00390625" style="0" customWidth="1"/>
    <col min="32" max="32" width="13.140625" style="0" customWidth="1"/>
    <col min="33" max="35" width="10.28125" style="0" customWidth="1"/>
    <col min="36" max="36" width="9.140625" style="0" customWidth="1"/>
  </cols>
  <sheetData>
    <row r="1" ht="15" customHeight="1">
      <c r="AI1" s="1" t="s">
        <v>0</v>
      </c>
    </row>
    <row r="2" spans="1:35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ht="15">
      <c r="AI5" s="5" t="s">
        <v>4</v>
      </c>
    </row>
    <row r="6" ht="15">
      <c r="AI6" s="5" t="s">
        <v>5</v>
      </c>
    </row>
    <row r="7" spans="1:35" ht="30" customHeight="1">
      <c r="A7" s="6" t="str">
        <f>"№ п/п"</f>
        <v>№ п/п</v>
      </c>
      <c r="B7" s="6" t="str">
        <f>"Наименование избирательного округа"</f>
        <v>Наименование избирательного округа</v>
      </c>
      <c r="C7" s="6" t="str">
        <f>"Наименование избирательного объединения, ФИО кандидата"</f>
        <v>Наименование избирательного объединения, ФИО кандидата</v>
      </c>
      <c r="D7" s="9">
        <f>""</f>
      </c>
      <c r="E7" s="10" t="str">
        <f>"1"</f>
        <v>1</v>
      </c>
      <c r="F7" s="10" t="str">
        <f>"1.1"</f>
        <v>1.1</v>
      </c>
      <c r="G7" s="10" t="str">
        <f>"1.1.1"</f>
        <v>1.1.1</v>
      </c>
      <c r="H7" s="10" t="str">
        <f>"1.1.2"</f>
        <v>1.1.2</v>
      </c>
      <c r="I7" s="10" t="str">
        <f>"1.1.3"</f>
        <v>1.1.3</v>
      </c>
      <c r="J7" s="10" t="str">
        <f>"1.1.4"</f>
        <v>1.1.4</v>
      </c>
      <c r="K7" s="10" t="str">
        <f>"1.2"</f>
        <v>1.2</v>
      </c>
      <c r="L7" s="10" t="str">
        <f>"1.2.1"</f>
        <v>1.2.1</v>
      </c>
      <c r="M7" s="10" t="str">
        <f>"1.2.2"</f>
        <v>1.2.2</v>
      </c>
      <c r="N7" s="10" t="str">
        <f>"1.2.3"</f>
        <v>1.2.3</v>
      </c>
      <c r="O7" s="10" t="str">
        <f>"1.2.4"</f>
        <v>1.2.4</v>
      </c>
      <c r="P7" s="10" t="str">
        <f>"2"</f>
        <v>2</v>
      </c>
      <c r="Q7" s="10" t="str">
        <f>"2.1"</f>
        <v>2.1</v>
      </c>
      <c r="R7" s="10" t="str">
        <f>"2.2"</f>
        <v>2.2</v>
      </c>
      <c r="S7" s="10" t="str">
        <f>"2.2.1"</f>
        <v>2.2.1</v>
      </c>
      <c r="T7" s="10" t="str">
        <f>"2.2.2"</f>
        <v>2.2.2</v>
      </c>
      <c r="U7" s="10" t="str">
        <f>"2.2.3"</f>
        <v>2.2.3</v>
      </c>
      <c r="V7" s="10" t="str">
        <f>"2.3"</f>
        <v>2.3</v>
      </c>
      <c r="W7" s="10" t="str">
        <f>"3"</f>
        <v>3</v>
      </c>
      <c r="X7" s="10" t="str">
        <f>"3.1"</f>
        <v>3.1</v>
      </c>
      <c r="Y7" s="10" t="str">
        <f>"3.1.1"</f>
        <v>3.1.1</v>
      </c>
      <c r="Z7" s="10" t="str">
        <f>"3.2"</f>
        <v>3.2</v>
      </c>
      <c r="AA7" s="10" t="str">
        <f>"3.3"</f>
        <v>3.3</v>
      </c>
      <c r="AB7" s="10" t="str">
        <f>"3.4"</f>
        <v>3.4</v>
      </c>
      <c r="AC7" s="10" t="str">
        <f>"3.5"</f>
        <v>3.5</v>
      </c>
      <c r="AD7" s="10" t="str">
        <f>"3.6"</f>
        <v>3.6</v>
      </c>
      <c r="AE7" s="10" t="str">
        <f>"3.7"</f>
        <v>3.7</v>
      </c>
      <c r="AF7" s="10" t="str">
        <f>"3.8"</f>
        <v>3.8</v>
      </c>
      <c r="AG7" s="10" t="str">
        <f>"3.9"</f>
        <v>3.9</v>
      </c>
      <c r="AH7" s="10" t="str">
        <f>"4"</f>
        <v>4</v>
      </c>
      <c r="AI7" s="10" t="str">
        <f>"4.1"</f>
        <v>4.1</v>
      </c>
    </row>
    <row r="8" spans="1:36" ht="399.75" customHeight="1">
      <c r="A8" s="7"/>
      <c r="B8" s="7"/>
      <c r="C8" s="7"/>
      <c r="D8" s="12" t="str">
        <f>"Строка финансового отчета"</f>
        <v>Строка финансового отчета</v>
      </c>
      <c r="E8" s="12" t="str">
        <f>"Поступило средств в избирательный фонд, всего"</f>
        <v>Поступило средств в избирательный фонд, всего</v>
      </c>
      <c r="F8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G8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H8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I8" s="12" t="str">
        <f>"Добровольные пожертвования гражданина"</f>
        <v>Добровольные пожертвования гражданина</v>
      </c>
      <c r="J8" s="12" t="str">
        <f>"Добровольные пожертвования юридического лица"</f>
        <v>Добровольные пожертвования юридического лица</v>
      </c>
      <c r="K8" s="12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L8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M8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N8" s="12" t="str">
        <f>"Средства гражданина"</f>
        <v>Средства гражданина</v>
      </c>
      <c r="O8" s="12" t="str">
        <f>"Средства юридического лица"</f>
        <v>Средства юридического лица</v>
      </c>
      <c r="P8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Q8" s="12" t="str">
        <f>"Перечислено в доход местного бюджета"</f>
        <v>Перечислено в доход местного бюджета</v>
      </c>
      <c r="R8" s="12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S8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T8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U8" s="12" t="str">
        <f>"Средств, поступивших с превышением предельного размера"</f>
        <v>Средств, поступивших с превышением предельного размера</v>
      </c>
      <c r="V8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W8" s="12" t="str">
        <f>"Израсходовано средств, всего"</f>
        <v>Израсходовано средств, всего</v>
      </c>
      <c r="X8" s="12" t="str">
        <f>"На организацию сбора подписей избирателей, 
из них"</f>
        <v>На организацию сбора подписей избирателей, 
из них</v>
      </c>
      <c r="Y8" s="12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Z8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AA8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AB8" s="12" t="str">
        <f>"На предвыборную агитацию через сетевые издания"</f>
        <v>На предвыборную агитацию через сетевые издания</v>
      </c>
      <c r="AC8" s="12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AD8" s="12" t="str">
        <f>"На проведение публичных массовых мероприятий"</f>
        <v>На проведение публичных массовых мероприятий</v>
      </c>
      <c r="AE8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AF8" s="12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AG8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AH8" s="12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AI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AJ8" s="4"/>
    </row>
    <row r="9" spans="1:36" ht="58.5" customHeight="1">
      <c r="A9" s="8"/>
      <c r="B9" s="8"/>
      <c r="C9" s="8"/>
      <c r="D9" s="9" t="str">
        <f>"Шифр строки"</f>
        <v>Шифр строки</v>
      </c>
      <c r="E9" s="10" t="str">
        <f>"10"</f>
        <v>10</v>
      </c>
      <c r="F9" s="10" t="str">
        <f>"20"</f>
        <v>20</v>
      </c>
      <c r="G9" s="10" t="str">
        <f>"30"</f>
        <v>30</v>
      </c>
      <c r="H9" s="10" t="str">
        <f>"40"</f>
        <v>40</v>
      </c>
      <c r="I9" s="10" t="str">
        <f>"50"</f>
        <v>50</v>
      </c>
      <c r="J9" s="10" t="str">
        <f>"60"</f>
        <v>60</v>
      </c>
      <c r="K9" s="10" t="str">
        <f>"70"</f>
        <v>70</v>
      </c>
      <c r="L9" s="10" t="str">
        <f>"80"</f>
        <v>80</v>
      </c>
      <c r="M9" s="10" t="str">
        <f>"90"</f>
        <v>90</v>
      </c>
      <c r="N9" s="10" t="str">
        <f>"100"</f>
        <v>100</v>
      </c>
      <c r="O9" s="10" t="str">
        <f>"110"</f>
        <v>110</v>
      </c>
      <c r="P9" s="10" t="str">
        <f>"120"</f>
        <v>120</v>
      </c>
      <c r="Q9" s="10" t="str">
        <f>"130"</f>
        <v>130</v>
      </c>
      <c r="R9" s="10" t="str">
        <f>"140"</f>
        <v>140</v>
      </c>
      <c r="S9" s="10" t="str">
        <f>"150"</f>
        <v>150</v>
      </c>
      <c r="T9" s="10" t="str">
        <f>"160"</f>
        <v>160</v>
      </c>
      <c r="U9" s="10" t="str">
        <f>"170"</f>
        <v>170</v>
      </c>
      <c r="V9" s="10" t="str">
        <f>"180"</f>
        <v>180</v>
      </c>
      <c r="W9" s="10" t="str">
        <f>"190"</f>
        <v>190</v>
      </c>
      <c r="X9" s="10" t="str">
        <f>"200"</f>
        <v>200</v>
      </c>
      <c r="Y9" s="10" t="str">
        <f>"210"</f>
        <v>210</v>
      </c>
      <c r="Z9" s="10" t="str">
        <f>"220"</f>
        <v>220</v>
      </c>
      <c r="AA9" s="10" t="str">
        <f>"230"</f>
        <v>230</v>
      </c>
      <c r="AB9" s="10" t="str">
        <f>"240"</f>
        <v>240</v>
      </c>
      <c r="AC9" s="10" t="str">
        <f>"250"</f>
        <v>250</v>
      </c>
      <c r="AD9" s="10" t="str">
        <f>"260"</f>
        <v>260</v>
      </c>
      <c r="AE9" s="10" t="str">
        <f>"270"</f>
        <v>270</v>
      </c>
      <c r="AF9" s="10" t="str">
        <f>"280"</f>
        <v>280</v>
      </c>
      <c r="AG9" s="10" t="str">
        <f>"290"</f>
        <v>290</v>
      </c>
      <c r="AH9" s="10" t="str">
        <f>"310"</f>
        <v>310</v>
      </c>
      <c r="AI9" s="10" t="str">
        <f>"300"</f>
        <v>300</v>
      </c>
      <c r="AJ9" s="11"/>
    </row>
    <row r="10" spans="1:36" ht="24" customHeight="1">
      <c r="A10" s="14" t="s">
        <v>6</v>
      </c>
      <c r="B10" s="10" t="str">
        <f>"2"</f>
        <v>2</v>
      </c>
      <c r="C10" s="10">
        <v>3</v>
      </c>
      <c r="D10" s="15">
        <v>4</v>
      </c>
      <c r="E10" s="16"/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0">
        <v>23</v>
      </c>
      <c r="Y10" s="10">
        <v>24</v>
      </c>
      <c r="Z10" s="10">
        <v>25</v>
      </c>
      <c r="AA10" s="10">
        <v>26</v>
      </c>
      <c r="AB10" s="10">
        <v>27</v>
      </c>
      <c r="AC10" s="10">
        <v>28</v>
      </c>
      <c r="AD10" s="10">
        <v>29</v>
      </c>
      <c r="AE10" s="10">
        <v>30</v>
      </c>
      <c r="AF10" s="10">
        <v>31</v>
      </c>
      <c r="AG10" s="10">
        <v>32</v>
      </c>
      <c r="AH10" s="10">
        <v>33</v>
      </c>
      <c r="AI10" s="10">
        <v>34</v>
      </c>
      <c r="AJ10" s="4"/>
    </row>
    <row r="11" spans="1:36" ht="60" customHeight="1">
      <c r="A11" s="17" t="s">
        <v>6</v>
      </c>
      <c r="B11" s="18" t="str">
        <f>"Округ №1 (№ 1)"</f>
        <v>Округ №1 (№ 1)</v>
      </c>
      <c r="C11" s="18" t="s">
        <v>7</v>
      </c>
      <c r="D11" s="19">
        <v>0</v>
      </c>
      <c r="E11" s="20"/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13"/>
    </row>
    <row r="12" spans="1:36" ht="60" customHeight="1">
      <c r="A12" s="17" t="s">
        <v>8</v>
      </c>
      <c r="B12" s="18" t="str">
        <f>"Округ №1 (№ 1)"</f>
        <v>Округ №1 (№ 1)</v>
      </c>
      <c r="C12" s="18" t="s">
        <v>9</v>
      </c>
      <c r="D12" s="19">
        <v>34600</v>
      </c>
      <c r="E12" s="20"/>
      <c r="F12" s="21">
        <v>34600</v>
      </c>
      <c r="G12" s="21">
        <v>0</v>
      </c>
      <c r="H12" s="21">
        <v>34600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40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40</v>
      </c>
      <c r="W12" s="21">
        <v>34560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26760</v>
      </c>
      <c r="AD12" s="21">
        <v>0</v>
      </c>
      <c r="AE12" s="21">
        <v>0</v>
      </c>
      <c r="AF12" s="21">
        <v>7800</v>
      </c>
      <c r="AG12" s="21">
        <v>0</v>
      </c>
      <c r="AH12" s="21">
        <v>0</v>
      </c>
      <c r="AI12" s="21">
        <v>0</v>
      </c>
      <c r="AJ12" s="4"/>
    </row>
    <row r="13" spans="1:36" ht="60" customHeight="1">
      <c r="A13" s="17" t="s">
        <v>10</v>
      </c>
      <c r="B13" s="18" t="str">
        <f>"Округ №1 (№ 1)"</f>
        <v>Округ №1 (№ 1)</v>
      </c>
      <c r="C13" s="18" t="s">
        <v>11</v>
      </c>
      <c r="D13" s="19">
        <v>6259</v>
      </c>
      <c r="E13" s="20"/>
      <c r="F13" s="21">
        <v>6259</v>
      </c>
      <c r="G13" s="21">
        <v>0</v>
      </c>
      <c r="H13" s="21">
        <v>6259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6259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6259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4"/>
    </row>
    <row r="14" spans="1:36" ht="60" customHeight="1">
      <c r="A14" s="17" t="s">
        <v>12</v>
      </c>
      <c r="B14" s="18" t="str">
        <f>"Округ №1 (№ 1)"</f>
        <v>Округ №1 (№ 1)</v>
      </c>
      <c r="C14" s="18" t="s">
        <v>13</v>
      </c>
      <c r="D14" s="19">
        <v>0</v>
      </c>
      <c r="E14" s="20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4"/>
    </row>
    <row r="15" spans="1:36" ht="60" customHeight="1">
      <c r="A15" s="17" t="s">
        <v>14</v>
      </c>
      <c r="B15" s="18" t="str">
        <f>"Округ №1 (№ 1)"</f>
        <v>Округ №1 (№ 1)</v>
      </c>
      <c r="C15" s="18" t="s">
        <v>15</v>
      </c>
      <c r="D15" s="19">
        <v>0</v>
      </c>
      <c r="E15" s="20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4"/>
    </row>
    <row r="16" spans="1:36" ht="60" customHeight="1">
      <c r="A16" s="17" t="s">
        <v>16</v>
      </c>
      <c r="B16" s="18" t="str">
        <f>"Округ №1 (№ 1)"</f>
        <v>Округ №1 (№ 1)</v>
      </c>
      <c r="C16" s="18" t="s">
        <v>17</v>
      </c>
      <c r="D16" s="19">
        <v>2274936.36</v>
      </c>
      <c r="E16" s="20"/>
      <c r="F16" s="21">
        <v>2274936.36</v>
      </c>
      <c r="G16" s="21">
        <v>0</v>
      </c>
      <c r="H16" s="21">
        <v>2274936.36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2274936.36</v>
      </c>
      <c r="X16" s="21">
        <v>0</v>
      </c>
      <c r="Y16" s="21">
        <v>0</v>
      </c>
      <c r="Z16" s="21">
        <v>7150</v>
      </c>
      <c r="AA16" s="21">
        <v>0</v>
      </c>
      <c r="AB16" s="21">
        <v>15000</v>
      </c>
      <c r="AC16" s="21">
        <v>135886.36</v>
      </c>
      <c r="AD16" s="21">
        <v>0</v>
      </c>
      <c r="AE16" s="21">
        <v>200000</v>
      </c>
      <c r="AF16" s="21">
        <v>1916900</v>
      </c>
      <c r="AG16" s="21">
        <v>0</v>
      </c>
      <c r="AH16" s="21">
        <v>0</v>
      </c>
      <c r="AI16" s="21">
        <v>0</v>
      </c>
      <c r="AJ16" s="4"/>
    </row>
    <row r="17" spans="1:36" ht="60" customHeight="1">
      <c r="A17" s="17" t="s">
        <v>18</v>
      </c>
      <c r="B17" s="18" t="str">
        <f>"Округ №1 (№ 1)"</f>
        <v>Округ №1 (№ 1)</v>
      </c>
      <c r="C17" s="18" t="s">
        <v>19</v>
      </c>
      <c r="D17" s="19">
        <v>22400</v>
      </c>
      <c r="E17" s="20"/>
      <c r="F17" s="21">
        <v>22400</v>
      </c>
      <c r="G17" s="21">
        <v>0</v>
      </c>
      <c r="H17" s="21">
        <v>22400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22400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6400</v>
      </c>
      <c r="AD17" s="21">
        <v>0</v>
      </c>
      <c r="AE17" s="21">
        <v>0</v>
      </c>
      <c r="AF17" s="21">
        <v>16000</v>
      </c>
      <c r="AG17" s="21">
        <v>0</v>
      </c>
      <c r="AH17" s="21">
        <v>0</v>
      </c>
      <c r="AI17" s="21">
        <v>0</v>
      </c>
      <c r="AJ17" s="4"/>
    </row>
    <row r="18" spans="1:36" ht="60" customHeight="1">
      <c r="A18" s="14" t="s">
        <v>20</v>
      </c>
      <c r="B18" s="21"/>
      <c r="C18" s="21" t="s">
        <v>21</v>
      </c>
      <c r="D18" s="19">
        <v>2338195.36</v>
      </c>
      <c r="E18" s="20"/>
      <c r="F18" s="21">
        <v>2338195.36</v>
      </c>
      <c r="G18" s="21">
        <v>0</v>
      </c>
      <c r="H18" s="21">
        <v>2338195.36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40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40</v>
      </c>
      <c r="W18" s="21">
        <v>2338155.36</v>
      </c>
      <c r="X18" s="21">
        <v>0</v>
      </c>
      <c r="Y18" s="21">
        <v>0</v>
      </c>
      <c r="Z18" s="21">
        <v>7150</v>
      </c>
      <c r="AA18" s="21">
        <v>0</v>
      </c>
      <c r="AB18" s="21">
        <v>15000</v>
      </c>
      <c r="AC18" s="21">
        <v>175305.36</v>
      </c>
      <c r="AD18" s="21">
        <v>0</v>
      </c>
      <c r="AE18" s="21">
        <v>200000</v>
      </c>
      <c r="AF18" s="21">
        <v>1940700</v>
      </c>
      <c r="AG18" s="21">
        <v>0</v>
      </c>
      <c r="AH18" s="21">
        <v>0</v>
      </c>
      <c r="AI18" s="21">
        <v>0</v>
      </c>
      <c r="AJ18" s="4"/>
    </row>
    <row r="19" spans="1:36" ht="60" customHeight="1">
      <c r="A19" s="17" t="s">
        <v>22</v>
      </c>
      <c r="B19" s="18" t="str">
        <f>"Округ №2 (№ 2)"</f>
        <v>Округ №2 (№ 2)</v>
      </c>
      <c r="C19" s="18" t="s">
        <v>23</v>
      </c>
      <c r="D19" s="19">
        <v>0</v>
      </c>
      <c r="E19" s="20"/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4"/>
    </row>
    <row r="20" spans="1:36" ht="60" customHeight="1">
      <c r="A20" s="17" t="s">
        <v>24</v>
      </c>
      <c r="B20" s="18" t="str">
        <f>"Округ №2 (№ 2)"</f>
        <v>Округ №2 (№ 2)</v>
      </c>
      <c r="C20" s="18" t="s">
        <v>25</v>
      </c>
      <c r="D20" s="19">
        <v>25955</v>
      </c>
      <c r="E20" s="20"/>
      <c r="F20" s="21">
        <v>25955</v>
      </c>
      <c r="G20" s="21">
        <v>0</v>
      </c>
      <c r="H20" s="21">
        <v>25955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25955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19955</v>
      </c>
      <c r="AD20" s="21">
        <v>0</v>
      </c>
      <c r="AE20" s="21">
        <v>0</v>
      </c>
      <c r="AF20" s="21">
        <v>6000</v>
      </c>
      <c r="AG20" s="21">
        <v>0</v>
      </c>
      <c r="AH20" s="21">
        <v>0</v>
      </c>
      <c r="AI20" s="21">
        <v>0</v>
      </c>
      <c r="AJ20" s="4"/>
    </row>
    <row r="21" spans="1:36" ht="60" customHeight="1">
      <c r="A21" s="17" t="s">
        <v>26</v>
      </c>
      <c r="B21" s="18" t="str">
        <f>"Округ №2 (№ 2)"</f>
        <v>Округ №2 (№ 2)</v>
      </c>
      <c r="C21" s="18" t="s">
        <v>27</v>
      </c>
      <c r="D21" s="19">
        <v>12600</v>
      </c>
      <c r="E21" s="20"/>
      <c r="F21" s="21">
        <v>12600</v>
      </c>
      <c r="G21" s="21">
        <v>1341</v>
      </c>
      <c r="H21" s="21">
        <v>11259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12600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12600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4"/>
    </row>
    <row r="22" spans="1:36" ht="60" customHeight="1">
      <c r="A22" s="17" t="s">
        <v>28</v>
      </c>
      <c r="B22" s="18" t="str">
        <f>"Округ №2 (№ 2)"</f>
        <v>Округ №2 (№ 2)</v>
      </c>
      <c r="C22" s="18" t="s">
        <v>29</v>
      </c>
      <c r="D22" s="19">
        <v>2274992.56</v>
      </c>
      <c r="E22" s="20"/>
      <c r="F22" s="21">
        <v>2274992.56</v>
      </c>
      <c r="G22" s="21">
        <v>0</v>
      </c>
      <c r="H22" s="21">
        <v>2274992.56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2274992.56</v>
      </c>
      <c r="X22" s="21">
        <v>0</v>
      </c>
      <c r="Y22" s="21">
        <v>0</v>
      </c>
      <c r="Z22" s="21">
        <v>7150</v>
      </c>
      <c r="AA22" s="21">
        <v>0</v>
      </c>
      <c r="AB22" s="21">
        <v>15000</v>
      </c>
      <c r="AC22" s="21">
        <v>124412.56</v>
      </c>
      <c r="AD22" s="21">
        <v>0</v>
      </c>
      <c r="AE22" s="21">
        <v>200000</v>
      </c>
      <c r="AF22" s="21">
        <v>1928430</v>
      </c>
      <c r="AG22" s="21">
        <v>0</v>
      </c>
      <c r="AH22" s="21">
        <v>0</v>
      </c>
      <c r="AI22" s="21">
        <v>0</v>
      </c>
      <c r="AJ22" s="4"/>
    </row>
    <row r="23" spans="1:36" ht="60" customHeight="1">
      <c r="A23" s="17" t="s">
        <v>30</v>
      </c>
      <c r="B23" s="18" t="str">
        <f>"Округ №2 (№ 2)"</f>
        <v>Округ №2 (№ 2)</v>
      </c>
      <c r="C23" s="18" t="s">
        <v>31</v>
      </c>
      <c r="D23" s="19">
        <v>0</v>
      </c>
      <c r="E23" s="20"/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4"/>
    </row>
    <row r="24" spans="1:36" ht="60" customHeight="1">
      <c r="A24" s="17" t="s">
        <v>32</v>
      </c>
      <c r="B24" s="18" t="str">
        <f>"Округ №2 (№ 2)"</f>
        <v>Округ №2 (№ 2)</v>
      </c>
      <c r="C24" s="18" t="s">
        <v>33</v>
      </c>
      <c r="D24" s="19">
        <v>5000</v>
      </c>
      <c r="E24" s="20"/>
      <c r="F24" s="21">
        <v>5000</v>
      </c>
      <c r="G24" s="21">
        <v>5000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191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191</v>
      </c>
      <c r="W24" s="21">
        <v>4809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4500</v>
      </c>
      <c r="AD24" s="21">
        <v>309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4"/>
    </row>
    <row r="25" spans="1:36" ht="60" customHeight="1">
      <c r="A25" s="17" t="s">
        <v>34</v>
      </c>
      <c r="B25" s="18" t="str">
        <f>"Округ №2 (№ 2)"</f>
        <v>Округ №2 (№ 2)</v>
      </c>
      <c r="C25" s="18" t="s">
        <v>35</v>
      </c>
      <c r="D25" s="19">
        <v>22600</v>
      </c>
      <c r="E25" s="20"/>
      <c r="F25" s="21">
        <v>22600</v>
      </c>
      <c r="G25" s="21">
        <v>0</v>
      </c>
      <c r="H25" s="21">
        <v>22600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22600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22600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4"/>
    </row>
    <row r="26" spans="1:36" ht="60" customHeight="1">
      <c r="A26" s="14" t="s">
        <v>20</v>
      </c>
      <c r="B26" s="21"/>
      <c r="C26" s="21" t="s">
        <v>36</v>
      </c>
      <c r="D26" s="19">
        <v>2341147.56</v>
      </c>
      <c r="E26" s="20"/>
      <c r="F26" s="21">
        <v>2341147.56</v>
      </c>
      <c r="G26" s="21">
        <v>6341</v>
      </c>
      <c r="H26" s="21">
        <v>2334806.56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191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191</v>
      </c>
      <c r="W26" s="21">
        <v>2340956.56</v>
      </c>
      <c r="X26" s="21">
        <v>0</v>
      </c>
      <c r="Y26" s="21">
        <v>0</v>
      </c>
      <c r="Z26" s="21">
        <v>7150</v>
      </c>
      <c r="AA26" s="21">
        <v>0</v>
      </c>
      <c r="AB26" s="21">
        <v>15000</v>
      </c>
      <c r="AC26" s="21">
        <v>184067.56</v>
      </c>
      <c r="AD26" s="21">
        <v>309</v>
      </c>
      <c r="AE26" s="21">
        <v>200000</v>
      </c>
      <c r="AF26" s="21">
        <v>1934430</v>
      </c>
      <c r="AG26" s="21">
        <v>0</v>
      </c>
      <c r="AH26" s="21">
        <v>0</v>
      </c>
      <c r="AI26" s="21">
        <v>0</v>
      </c>
      <c r="AJ26" s="4"/>
    </row>
    <row r="27" spans="1:36" ht="60" customHeight="1">
      <c r="A27" s="17" t="s">
        <v>37</v>
      </c>
      <c r="B27" s="18" t="str">
        <f>"Округ №3 (№ 3)"</f>
        <v>Округ №3 (№ 3)</v>
      </c>
      <c r="C27" s="18" t="s">
        <v>38</v>
      </c>
      <c r="D27" s="19">
        <v>0</v>
      </c>
      <c r="E27" s="20"/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4"/>
    </row>
    <row r="28" spans="1:36" ht="60" customHeight="1">
      <c r="A28" s="17" t="s">
        <v>39</v>
      </c>
      <c r="B28" s="18" t="str">
        <f>"Округ №3 (№ 3)"</f>
        <v>Округ №3 (№ 3)</v>
      </c>
      <c r="C28" s="18" t="s">
        <v>40</v>
      </c>
      <c r="D28" s="19">
        <v>0</v>
      </c>
      <c r="E28" s="20"/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4"/>
    </row>
    <row r="29" spans="1:36" ht="60" customHeight="1">
      <c r="A29" s="17" t="s">
        <v>41</v>
      </c>
      <c r="B29" s="18" t="str">
        <f>"Округ №3 (№ 3)"</f>
        <v>Округ №3 (№ 3)</v>
      </c>
      <c r="C29" s="18" t="s">
        <v>42</v>
      </c>
      <c r="D29" s="19">
        <v>2475710.5</v>
      </c>
      <c r="E29" s="20"/>
      <c r="F29" s="21">
        <v>2475710.5</v>
      </c>
      <c r="G29" s="21">
        <v>0</v>
      </c>
      <c r="H29" s="21">
        <v>2475710.5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2475710.5</v>
      </c>
      <c r="X29" s="21">
        <v>0</v>
      </c>
      <c r="Y29" s="21">
        <v>0</v>
      </c>
      <c r="Z29" s="21">
        <v>28200</v>
      </c>
      <c r="AA29" s="21">
        <v>60000</v>
      </c>
      <c r="AB29" s="21">
        <v>30000</v>
      </c>
      <c r="AC29" s="21">
        <v>142510.5</v>
      </c>
      <c r="AD29" s="21">
        <v>0</v>
      </c>
      <c r="AE29" s="21">
        <v>200000</v>
      </c>
      <c r="AF29" s="21">
        <v>2015000</v>
      </c>
      <c r="AG29" s="21">
        <v>0</v>
      </c>
      <c r="AH29" s="21">
        <v>0</v>
      </c>
      <c r="AI29" s="21">
        <v>0</v>
      </c>
      <c r="AJ29" s="4"/>
    </row>
    <row r="30" spans="1:36" ht="60" customHeight="1">
      <c r="A30" s="17" t="s">
        <v>43</v>
      </c>
      <c r="B30" s="18" t="str">
        <f>"Округ №3 (№ 3)"</f>
        <v>Округ №3 (№ 3)</v>
      </c>
      <c r="C30" s="18" t="s">
        <v>44</v>
      </c>
      <c r="D30" s="19">
        <v>34600</v>
      </c>
      <c r="E30" s="20"/>
      <c r="F30" s="21">
        <v>34600</v>
      </c>
      <c r="G30" s="21">
        <v>0</v>
      </c>
      <c r="H30" s="21">
        <v>34600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34600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23580</v>
      </c>
      <c r="AD30" s="21">
        <v>0</v>
      </c>
      <c r="AE30" s="21">
        <v>0</v>
      </c>
      <c r="AF30" s="21">
        <v>11020</v>
      </c>
      <c r="AG30" s="21">
        <v>0</v>
      </c>
      <c r="AH30" s="21">
        <v>0</v>
      </c>
      <c r="AI30" s="21">
        <v>0</v>
      </c>
      <c r="AJ30" s="4"/>
    </row>
    <row r="31" spans="1:36" ht="60" customHeight="1">
      <c r="A31" s="17" t="s">
        <v>45</v>
      </c>
      <c r="B31" s="18" t="str">
        <f>"Округ №3 (№ 3)"</f>
        <v>Округ №3 (№ 3)</v>
      </c>
      <c r="C31" s="18" t="s">
        <v>46</v>
      </c>
      <c r="D31" s="19">
        <v>351000</v>
      </c>
      <c r="E31" s="20"/>
      <c r="F31" s="21">
        <v>351000</v>
      </c>
      <c r="G31" s="21">
        <v>0</v>
      </c>
      <c r="H31" s="21">
        <v>351000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351000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91416</v>
      </c>
      <c r="AD31" s="21">
        <v>0</v>
      </c>
      <c r="AE31" s="21">
        <v>0</v>
      </c>
      <c r="AF31" s="21">
        <v>259584</v>
      </c>
      <c r="AG31" s="21">
        <v>0</v>
      </c>
      <c r="AH31" s="21">
        <v>0</v>
      </c>
      <c r="AI31" s="21">
        <v>0</v>
      </c>
      <c r="AJ31" s="4"/>
    </row>
    <row r="32" spans="1:36" ht="60" customHeight="1">
      <c r="A32" s="17" t="s">
        <v>47</v>
      </c>
      <c r="B32" s="18" t="str">
        <f>"Округ №3 (№ 3)"</f>
        <v>Округ №3 (№ 3)</v>
      </c>
      <c r="C32" s="18" t="s">
        <v>48</v>
      </c>
      <c r="D32" s="19">
        <v>26955</v>
      </c>
      <c r="E32" s="20"/>
      <c r="F32" s="21">
        <v>26955</v>
      </c>
      <c r="G32" s="21">
        <v>1000</v>
      </c>
      <c r="H32" s="21">
        <v>25955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26955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19955</v>
      </c>
      <c r="AD32" s="21">
        <v>0</v>
      </c>
      <c r="AE32" s="21">
        <v>0</v>
      </c>
      <c r="AF32" s="21">
        <v>7000</v>
      </c>
      <c r="AG32" s="21">
        <v>0</v>
      </c>
      <c r="AH32" s="21">
        <v>0</v>
      </c>
      <c r="AI32" s="21">
        <v>0</v>
      </c>
      <c r="AJ32" s="4"/>
    </row>
    <row r="33" spans="1:36" ht="60" customHeight="1">
      <c r="A33" s="17" t="s">
        <v>49</v>
      </c>
      <c r="B33" s="18" t="str">
        <f>"Округ №3 (№ 3)"</f>
        <v>Округ №3 (№ 3)</v>
      </c>
      <c r="C33" s="18" t="s">
        <v>50</v>
      </c>
      <c r="D33" s="19">
        <v>382075</v>
      </c>
      <c r="E33" s="20"/>
      <c r="F33" s="21">
        <v>382075</v>
      </c>
      <c r="G33" s="21">
        <v>10000</v>
      </c>
      <c r="H33" s="21">
        <v>372075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382075</v>
      </c>
      <c r="X33" s="21">
        <v>0</v>
      </c>
      <c r="Y33" s="21">
        <v>0</v>
      </c>
      <c r="Z33" s="21">
        <v>0</v>
      </c>
      <c r="AA33" s="21">
        <v>0</v>
      </c>
      <c r="AB33" s="21">
        <v>20400</v>
      </c>
      <c r="AC33" s="21">
        <v>22900</v>
      </c>
      <c r="AD33" s="21">
        <v>0</v>
      </c>
      <c r="AE33" s="21">
        <v>0</v>
      </c>
      <c r="AF33" s="21">
        <v>330000</v>
      </c>
      <c r="AG33" s="21">
        <v>8775</v>
      </c>
      <c r="AH33" s="21">
        <v>0</v>
      </c>
      <c r="AI33" s="21">
        <v>0</v>
      </c>
      <c r="AJ33" s="4"/>
    </row>
    <row r="34" spans="1:36" ht="60" customHeight="1">
      <c r="A34" s="14" t="s">
        <v>20</v>
      </c>
      <c r="B34" s="21"/>
      <c r="C34" s="21" t="s">
        <v>51</v>
      </c>
      <c r="D34" s="19">
        <v>3270340.5</v>
      </c>
      <c r="E34" s="20"/>
      <c r="F34" s="21">
        <v>3270340.5</v>
      </c>
      <c r="G34" s="21">
        <v>11000</v>
      </c>
      <c r="H34" s="21">
        <v>3259340.5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3270340.5</v>
      </c>
      <c r="X34" s="21">
        <v>0</v>
      </c>
      <c r="Y34" s="21">
        <v>0</v>
      </c>
      <c r="Z34" s="21">
        <v>28200</v>
      </c>
      <c r="AA34" s="21">
        <v>60000</v>
      </c>
      <c r="AB34" s="21">
        <v>50400</v>
      </c>
      <c r="AC34" s="21">
        <v>300361.5</v>
      </c>
      <c r="AD34" s="21">
        <v>0</v>
      </c>
      <c r="AE34" s="21">
        <v>200000</v>
      </c>
      <c r="AF34" s="21">
        <v>2622604</v>
      </c>
      <c r="AG34" s="21">
        <v>8775</v>
      </c>
      <c r="AH34" s="21">
        <v>0</v>
      </c>
      <c r="AI34" s="21">
        <v>0</v>
      </c>
      <c r="AJ34" s="4"/>
    </row>
    <row r="35" spans="1:36" ht="60" customHeight="1">
      <c r="A35" s="17" t="s">
        <v>52</v>
      </c>
      <c r="B35" s="18" t="str">
        <f>"Округ №4 (№ 4)"</f>
        <v>Округ №4 (№ 4)</v>
      </c>
      <c r="C35" s="18" t="s">
        <v>53</v>
      </c>
      <c r="D35" s="19">
        <v>0</v>
      </c>
      <c r="E35" s="20"/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4"/>
    </row>
    <row r="36" spans="1:36" ht="60" customHeight="1">
      <c r="A36" s="17" t="s">
        <v>54</v>
      </c>
      <c r="B36" s="18" t="str">
        <f>"Округ №4 (№ 4)"</f>
        <v>Округ №4 (№ 4)</v>
      </c>
      <c r="C36" s="18" t="s">
        <v>55</v>
      </c>
      <c r="D36" s="19">
        <v>120000</v>
      </c>
      <c r="E36" s="20"/>
      <c r="F36" s="21">
        <v>120000</v>
      </c>
      <c r="G36" s="21">
        <v>120000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120000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61760</v>
      </c>
      <c r="AD36" s="21">
        <v>0</v>
      </c>
      <c r="AE36" s="21">
        <v>0</v>
      </c>
      <c r="AF36" s="21">
        <v>58240</v>
      </c>
      <c r="AG36" s="21">
        <v>0</v>
      </c>
      <c r="AH36" s="21">
        <v>0</v>
      </c>
      <c r="AI36" s="21">
        <v>0</v>
      </c>
      <c r="AJ36" s="4"/>
    </row>
    <row r="37" spans="1:36" ht="60" customHeight="1">
      <c r="A37" s="17" t="s">
        <v>56</v>
      </c>
      <c r="B37" s="18" t="str">
        <f>"Округ №4 (№ 4)"</f>
        <v>Округ №4 (№ 4)</v>
      </c>
      <c r="C37" s="18" t="s">
        <v>57</v>
      </c>
      <c r="D37" s="19">
        <v>264000</v>
      </c>
      <c r="E37" s="20"/>
      <c r="F37" s="21">
        <v>264000</v>
      </c>
      <c r="G37" s="21">
        <v>0</v>
      </c>
      <c r="H37" s="21">
        <v>264000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264000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85516</v>
      </c>
      <c r="AD37" s="21">
        <v>0</v>
      </c>
      <c r="AE37" s="21">
        <v>0</v>
      </c>
      <c r="AF37" s="21">
        <v>178484</v>
      </c>
      <c r="AG37" s="21">
        <v>0</v>
      </c>
      <c r="AH37" s="21">
        <v>0</v>
      </c>
      <c r="AI37" s="21">
        <v>0</v>
      </c>
      <c r="AJ37" s="4"/>
    </row>
    <row r="38" spans="1:36" ht="60" customHeight="1">
      <c r="A38" s="17" t="s">
        <v>58</v>
      </c>
      <c r="B38" s="18" t="str">
        <f>"Округ №4 (№ 4)"</f>
        <v>Округ №4 (№ 4)</v>
      </c>
      <c r="C38" s="18" t="s">
        <v>59</v>
      </c>
      <c r="D38" s="19">
        <v>2432442.6</v>
      </c>
      <c r="E38" s="20"/>
      <c r="F38" s="21">
        <v>2432442.6</v>
      </c>
      <c r="G38" s="21">
        <v>0</v>
      </c>
      <c r="H38" s="21">
        <v>2432442.6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2432442.6</v>
      </c>
      <c r="X38" s="21">
        <v>0</v>
      </c>
      <c r="Y38" s="21">
        <v>0</v>
      </c>
      <c r="Z38" s="21">
        <v>28200</v>
      </c>
      <c r="AA38" s="21">
        <v>0</v>
      </c>
      <c r="AB38" s="21">
        <v>105000</v>
      </c>
      <c r="AC38" s="21">
        <v>169242.6</v>
      </c>
      <c r="AD38" s="21">
        <v>0</v>
      </c>
      <c r="AE38" s="21">
        <v>200000</v>
      </c>
      <c r="AF38" s="21">
        <v>1930000</v>
      </c>
      <c r="AG38" s="21">
        <v>0</v>
      </c>
      <c r="AH38" s="21">
        <v>0</v>
      </c>
      <c r="AI38" s="21">
        <v>0</v>
      </c>
      <c r="AJ38" s="4"/>
    </row>
    <row r="39" spans="1:36" ht="60" customHeight="1">
      <c r="A39" s="17" t="s">
        <v>60</v>
      </c>
      <c r="B39" s="18" t="str">
        <f>"Округ №4 (№ 4)"</f>
        <v>Округ №4 (№ 4)</v>
      </c>
      <c r="C39" s="18" t="s">
        <v>61</v>
      </c>
      <c r="D39" s="19">
        <v>3750</v>
      </c>
      <c r="E39" s="20"/>
      <c r="F39" s="21">
        <v>3750</v>
      </c>
      <c r="G39" s="21">
        <v>3750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3750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3750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4"/>
    </row>
    <row r="40" spans="1:36" ht="60" customHeight="1">
      <c r="A40" s="17" t="s">
        <v>62</v>
      </c>
      <c r="B40" s="18" t="str">
        <f>"Округ №4 (№ 4)"</f>
        <v>Округ №4 (№ 4)</v>
      </c>
      <c r="C40" s="18" t="s">
        <v>63</v>
      </c>
      <c r="D40" s="19">
        <v>0</v>
      </c>
      <c r="E40" s="20"/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4"/>
    </row>
    <row r="41" spans="1:36" ht="60" customHeight="1">
      <c r="A41" s="17" t="s">
        <v>64</v>
      </c>
      <c r="B41" s="18" t="str">
        <f>"Округ №4 (№ 4)"</f>
        <v>Округ №4 (№ 4)</v>
      </c>
      <c r="C41" s="18" t="s">
        <v>65</v>
      </c>
      <c r="D41" s="19">
        <v>22600</v>
      </c>
      <c r="E41" s="20"/>
      <c r="F41" s="21">
        <v>22600</v>
      </c>
      <c r="G41" s="21">
        <v>0</v>
      </c>
      <c r="H41" s="21">
        <v>22600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22600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22599.42</v>
      </c>
      <c r="AD41" s="21">
        <v>0</v>
      </c>
      <c r="AE41" s="21">
        <v>0</v>
      </c>
      <c r="AF41" s="21">
        <v>0.58</v>
      </c>
      <c r="AG41" s="21">
        <v>0</v>
      </c>
      <c r="AH41" s="21">
        <v>0</v>
      </c>
      <c r="AI41" s="21">
        <v>0</v>
      </c>
      <c r="AJ41" s="4"/>
    </row>
    <row r="42" spans="1:36" ht="60" customHeight="1">
      <c r="A42" s="14" t="s">
        <v>20</v>
      </c>
      <c r="B42" s="21"/>
      <c r="C42" s="21" t="s">
        <v>66</v>
      </c>
      <c r="D42" s="19">
        <v>2842792.6</v>
      </c>
      <c r="E42" s="20"/>
      <c r="F42" s="21">
        <v>2842792.6</v>
      </c>
      <c r="G42" s="21">
        <v>123750</v>
      </c>
      <c r="H42" s="21">
        <v>2719042.6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2842792.6</v>
      </c>
      <c r="X42" s="21">
        <v>0</v>
      </c>
      <c r="Y42" s="21">
        <v>0</v>
      </c>
      <c r="Z42" s="21">
        <v>28200</v>
      </c>
      <c r="AA42" s="21">
        <v>0</v>
      </c>
      <c r="AB42" s="21">
        <v>105000</v>
      </c>
      <c r="AC42" s="21">
        <v>342868.02</v>
      </c>
      <c r="AD42" s="21">
        <v>0</v>
      </c>
      <c r="AE42" s="21">
        <v>200000</v>
      </c>
      <c r="AF42" s="21">
        <v>2166724.58</v>
      </c>
      <c r="AG42" s="21">
        <v>0</v>
      </c>
      <c r="AH42" s="21">
        <v>0</v>
      </c>
      <c r="AI42" s="21">
        <v>0</v>
      </c>
      <c r="AJ42" s="4"/>
    </row>
    <row r="43" spans="1:36" ht="60" customHeight="1">
      <c r="A43" s="17" t="s">
        <v>67</v>
      </c>
      <c r="B43" s="18" t="str">
        <f>"Округ №5 (№ 5)"</f>
        <v>Округ №5 (№ 5)</v>
      </c>
      <c r="C43" s="18" t="s">
        <v>68</v>
      </c>
      <c r="D43" s="19">
        <v>230200</v>
      </c>
      <c r="E43" s="20"/>
      <c r="F43" s="21">
        <v>230200</v>
      </c>
      <c r="G43" s="21">
        <v>0</v>
      </c>
      <c r="H43" s="21">
        <v>230200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50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50</v>
      </c>
      <c r="W43" s="21">
        <v>230150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96150</v>
      </c>
      <c r="AD43" s="21">
        <v>0</v>
      </c>
      <c r="AE43" s="21">
        <v>0</v>
      </c>
      <c r="AF43" s="21">
        <v>134000</v>
      </c>
      <c r="AG43" s="21">
        <v>0</v>
      </c>
      <c r="AH43" s="21">
        <v>0</v>
      </c>
      <c r="AI43" s="21">
        <v>0</v>
      </c>
      <c r="AJ43" s="4"/>
    </row>
    <row r="44" spans="1:36" ht="60" customHeight="1">
      <c r="A44" s="17" t="s">
        <v>69</v>
      </c>
      <c r="B44" s="18" t="str">
        <f>"Округ №5 (№ 5)"</f>
        <v>Округ №5 (№ 5)</v>
      </c>
      <c r="C44" s="18" t="s">
        <v>70</v>
      </c>
      <c r="D44" s="19">
        <v>86000</v>
      </c>
      <c r="E44" s="20"/>
      <c r="F44" s="21">
        <v>86000</v>
      </c>
      <c r="G44" s="21">
        <v>14000</v>
      </c>
      <c r="H44" s="21">
        <v>72000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86000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85556</v>
      </c>
      <c r="AD44" s="21">
        <v>0</v>
      </c>
      <c r="AE44" s="21">
        <v>0</v>
      </c>
      <c r="AF44" s="21">
        <v>444</v>
      </c>
      <c r="AG44" s="21">
        <v>0</v>
      </c>
      <c r="AH44" s="21">
        <v>0</v>
      </c>
      <c r="AI44" s="21">
        <v>0</v>
      </c>
      <c r="AJ44" s="4"/>
    </row>
    <row r="45" spans="1:36" ht="60" customHeight="1">
      <c r="A45" s="17" t="s">
        <v>71</v>
      </c>
      <c r="B45" s="18" t="str">
        <f>"Округ №5 (№ 5)"</f>
        <v>Округ №5 (№ 5)</v>
      </c>
      <c r="C45" s="18" t="s">
        <v>72</v>
      </c>
      <c r="D45" s="19">
        <v>27517</v>
      </c>
      <c r="E45" s="20"/>
      <c r="F45" s="21">
        <v>27517</v>
      </c>
      <c r="G45" s="21">
        <v>0</v>
      </c>
      <c r="H45" s="21">
        <v>27517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27517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20517</v>
      </c>
      <c r="AD45" s="21">
        <v>0</v>
      </c>
      <c r="AE45" s="21">
        <v>0</v>
      </c>
      <c r="AF45" s="21">
        <v>7000</v>
      </c>
      <c r="AG45" s="21">
        <v>0</v>
      </c>
      <c r="AH45" s="21">
        <v>0</v>
      </c>
      <c r="AI45" s="21">
        <v>0</v>
      </c>
      <c r="AJ45" s="4"/>
    </row>
    <row r="46" spans="1:36" ht="60" customHeight="1">
      <c r="A46" s="17" t="s">
        <v>73</v>
      </c>
      <c r="B46" s="18" t="str">
        <f>"Округ №5 (№ 5)"</f>
        <v>Округ №5 (№ 5)</v>
      </c>
      <c r="C46" s="18" t="s">
        <v>74</v>
      </c>
      <c r="D46" s="19">
        <v>0</v>
      </c>
      <c r="E46" s="20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4"/>
    </row>
    <row r="47" spans="1:36" ht="60" customHeight="1">
      <c r="A47" s="17" t="s">
        <v>75</v>
      </c>
      <c r="B47" s="18" t="str">
        <f>"Округ №5 (№ 5)"</f>
        <v>Округ №5 (№ 5)</v>
      </c>
      <c r="C47" s="18" t="s">
        <v>76</v>
      </c>
      <c r="D47" s="19">
        <v>2301141.88</v>
      </c>
      <c r="E47" s="20"/>
      <c r="F47" s="21">
        <v>2301141.88</v>
      </c>
      <c r="G47" s="21">
        <v>0</v>
      </c>
      <c r="H47" s="21">
        <v>2301141.88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2301141.88</v>
      </c>
      <c r="X47" s="21">
        <v>0</v>
      </c>
      <c r="Y47" s="21">
        <v>0</v>
      </c>
      <c r="Z47" s="21">
        <v>35350</v>
      </c>
      <c r="AA47" s="21">
        <v>0</v>
      </c>
      <c r="AB47" s="21">
        <v>45000</v>
      </c>
      <c r="AC47" s="21">
        <v>105791.88</v>
      </c>
      <c r="AD47" s="21">
        <v>0</v>
      </c>
      <c r="AE47" s="21">
        <v>200000</v>
      </c>
      <c r="AF47" s="21">
        <v>1915000</v>
      </c>
      <c r="AG47" s="21">
        <v>0</v>
      </c>
      <c r="AH47" s="21">
        <v>0</v>
      </c>
      <c r="AI47" s="21">
        <v>0</v>
      </c>
      <c r="AJ47" s="4"/>
    </row>
    <row r="48" spans="1:36" ht="60" customHeight="1">
      <c r="A48" s="17" t="s">
        <v>77</v>
      </c>
      <c r="B48" s="18" t="str">
        <f>"Округ №5 (№ 5)"</f>
        <v>Округ №5 (№ 5)</v>
      </c>
      <c r="C48" s="18" t="s">
        <v>78</v>
      </c>
      <c r="D48" s="19">
        <v>0</v>
      </c>
      <c r="E48" s="20"/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4"/>
    </row>
    <row r="49" spans="1:36" ht="60" customHeight="1">
      <c r="A49" s="17" t="s">
        <v>79</v>
      </c>
      <c r="B49" s="18" t="str">
        <f>"Округ №5 (№ 5)"</f>
        <v>Округ №5 (№ 5)</v>
      </c>
      <c r="C49" s="18" t="s">
        <v>80</v>
      </c>
      <c r="D49" s="19">
        <v>0</v>
      </c>
      <c r="E49" s="20"/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4"/>
    </row>
    <row r="50" spans="1:36" ht="60" customHeight="1">
      <c r="A50" s="14" t="s">
        <v>20</v>
      </c>
      <c r="B50" s="21"/>
      <c r="C50" s="21" t="s">
        <v>81</v>
      </c>
      <c r="D50" s="19">
        <v>2644858.88</v>
      </c>
      <c r="E50" s="20"/>
      <c r="F50" s="21">
        <v>2644858.88</v>
      </c>
      <c r="G50" s="21">
        <v>14000</v>
      </c>
      <c r="H50" s="21">
        <v>2630858.88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50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50</v>
      </c>
      <c r="W50" s="21">
        <v>2644808.88</v>
      </c>
      <c r="X50" s="21">
        <v>0</v>
      </c>
      <c r="Y50" s="21">
        <v>0</v>
      </c>
      <c r="Z50" s="21">
        <v>35350</v>
      </c>
      <c r="AA50" s="21">
        <v>0</v>
      </c>
      <c r="AB50" s="21">
        <v>45000</v>
      </c>
      <c r="AC50" s="21">
        <v>308014.88</v>
      </c>
      <c r="AD50" s="21">
        <v>0</v>
      </c>
      <c r="AE50" s="21">
        <v>200000</v>
      </c>
      <c r="AF50" s="21">
        <v>2056444</v>
      </c>
      <c r="AG50" s="21">
        <v>0</v>
      </c>
      <c r="AH50" s="21">
        <v>0</v>
      </c>
      <c r="AI50" s="21">
        <v>0</v>
      </c>
      <c r="AJ50" s="4"/>
    </row>
    <row r="51" spans="1:36" ht="60" customHeight="1">
      <c r="A51" s="17" t="s">
        <v>82</v>
      </c>
      <c r="B51" s="18" t="str">
        <f>"Округ №6 (№ 6)"</f>
        <v>Округ №6 (№ 6)</v>
      </c>
      <c r="C51" s="18" t="s">
        <v>83</v>
      </c>
      <c r="D51" s="19">
        <v>34600</v>
      </c>
      <c r="E51" s="20"/>
      <c r="F51" s="21">
        <v>34600</v>
      </c>
      <c r="G51" s="21">
        <v>0</v>
      </c>
      <c r="H51" s="21">
        <v>34600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34600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29460</v>
      </c>
      <c r="AD51" s="21">
        <v>0</v>
      </c>
      <c r="AE51" s="21">
        <v>0</v>
      </c>
      <c r="AF51" s="21">
        <v>5140</v>
      </c>
      <c r="AG51" s="21">
        <v>0</v>
      </c>
      <c r="AH51" s="21">
        <v>0</v>
      </c>
      <c r="AI51" s="21">
        <v>0</v>
      </c>
      <c r="AJ51" s="4"/>
    </row>
    <row r="52" spans="1:36" ht="60" customHeight="1">
      <c r="A52" s="17" t="s">
        <v>84</v>
      </c>
      <c r="B52" s="18" t="str">
        <f>"Округ №6 (№ 6)"</f>
        <v>Округ №6 (№ 6)</v>
      </c>
      <c r="C52" s="18" t="s">
        <v>85</v>
      </c>
      <c r="D52" s="19">
        <v>238000</v>
      </c>
      <c r="E52" s="20"/>
      <c r="F52" s="21">
        <v>238000</v>
      </c>
      <c r="G52" s="21">
        <v>24000</v>
      </c>
      <c r="H52" s="21">
        <v>214000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238000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139648</v>
      </c>
      <c r="AD52" s="21">
        <v>0</v>
      </c>
      <c r="AE52" s="21">
        <v>0</v>
      </c>
      <c r="AF52" s="21">
        <v>98352</v>
      </c>
      <c r="AG52" s="21">
        <v>0</v>
      </c>
      <c r="AH52" s="21">
        <v>0</v>
      </c>
      <c r="AI52" s="21">
        <v>0</v>
      </c>
      <c r="AJ52" s="4"/>
    </row>
    <row r="53" spans="1:36" ht="60" customHeight="1">
      <c r="A53" s="17" t="s">
        <v>86</v>
      </c>
      <c r="B53" s="18" t="str">
        <f>"Округ №6 (№ 6)"</f>
        <v>Округ №6 (№ 6)</v>
      </c>
      <c r="C53" s="18" t="s">
        <v>87</v>
      </c>
      <c r="D53" s="19">
        <v>0</v>
      </c>
      <c r="E53" s="20"/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4"/>
    </row>
    <row r="54" spans="1:36" ht="60" customHeight="1">
      <c r="A54" s="17" t="s">
        <v>88</v>
      </c>
      <c r="B54" s="18" t="str">
        <f>"Округ №6 (№ 6)"</f>
        <v>Округ №6 (№ 6)</v>
      </c>
      <c r="C54" s="18" t="s">
        <v>89</v>
      </c>
      <c r="D54" s="19">
        <v>1000</v>
      </c>
      <c r="E54" s="20"/>
      <c r="F54" s="21">
        <v>1000</v>
      </c>
      <c r="G54" s="21">
        <v>1000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1000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1000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4"/>
    </row>
    <row r="55" spans="1:36" ht="60" customHeight="1">
      <c r="A55" s="17" t="s">
        <v>90</v>
      </c>
      <c r="B55" s="18" t="str">
        <f>"Округ №6 (№ 6)"</f>
        <v>Округ №6 (№ 6)</v>
      </c>
      <c r="C55" s="18" t="s">
        <v>91</v>
      </c>
      <c r="D55" s="19">
        <v>30657</v>
      </c>
      <c r="E55" s="20"/>
      <c r="F55" s="21">
        <v>30657</v>
      </c>
      <c r="G55" s="21">
        <v>4140</v>
      </c>
      <c r="H55" s="21">
        <v>26517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30657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24657</v>
      </c>
      <c r="AD55" s="21">
        <v>0</v>
      </c>
      <c r="AE55" s="21">
        <v>0</v>
      </c>
      <c r="AF55" s="21">
        <v>6000</v>
      </c>
      <c r="AG55" s="21">
        <v>0</v>
      </c>
      <c r="AH55" s="21">
        <v>0</v>
      </c>
      <c r="AI55" s="21">
        <v>0</v>
      </c>
      <c r="AJ55" s="4"/>
    </row>
    <row r="56" spans="1:36" ht="60" customHeight="1">
      <c r="A56" s="17" t="s">
        <v>92</v>
      </c>
      <c r="B56" s="18" t="str">
        <f>"Округ №6 (№ 6)"</f>
        <v>Округ №6 (№ 6)</v>
      </c>
      <c r="C56" s="18" t="s">
        <v>93</v>
      </c>
      <c r="D56" s="19">
        <v>0</v>
      </c>
      <c r="E56" s="20"/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4"/>
    </row>
    <row r="57" spans="1:36" ht="60" customHeight="1">
      <c r="A57" s="17" t="s">
        <v>94</v>
      </c>
      <c r="B57" s="18" t="str">
        <f>"Округ №6 (№ 6)"</f>
        <v>Округ №6 (№ 6)</v>
      </c>
      <c r="C57" s="18" t="s">
        <v>95</v>
      </c>
      <c r="D57" s="19">
        <v>2274995.26</v>
      </c>
      <c r="E57" s="20"/>
      <c r="F57" s="21">
        <v>2274995.26</v>
      </c>
      <c r="G57" s="21">
        <v>0</v>
      </c>
      <c r="H57" s="21">
        <v>2274995.26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2274995.26</v>
      </c>
      <c r="X57" s="21">
        <v>0</v>
      </c>
      <c r="Y57" s="21">
        <v>0</v>
      </c>
      <c r="Z57" s="21">
        <v>7150</v>
      </c>
      <c r="AA57" s="21">
        <v>0</v>
      </c>
      <c r="AB57" s="21">
        <v>45000</v>
      </c>
      <c r="AC57" s="21">
        <v>99095.26</v>
      </c>
      <c r="AD57" s="21">
        <v>0</v>
      </c>
      <c r="AE57" s="21">
        <v>200000</v>
      </c>
      <c r="AF57" s="21">
        <v>1923750</v>
      </c>
      <c r="AG57" s="21">
        <v>0</v>
      </c>
      <c r="AH57" s="21">
        <v>0</v>
      </c>
      <c r="AI57" s="21">
        <v>0</v>
      </c>
      <c r="AJ57" s="4"/>
    </row>
    <row r="58" spans="1:36" ht="60" customHeight="1">
      <c r="A58" s="14" t="s">
        <v>20</v>
      </c>
      <c r="B58" s="21"/>
      <c r="C58" s="21" t="s">
        <v>96</v>
      </c>
      <c r="D58" s="19">
        <v>2579252.26</v>
      </c>
      <c r="E58" s="20"/>
      <c r="F58" s="21">
        <v>2579252.26</v>
      </c>
      <c r="G58" s="21">
        <v>29140</v>
      </c>
      <c r="H58" s="21">
        <v>2550112.26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2579252.26</v>
      </c>
      <c r="X58" s="21">
        <v>0</v>
      </c>
      <c r="Y58" s="21">
        <v>0</v>
      </c>
      <c r="Z58" s="21">
        <v>7150</v>
      </c>
      <c r="AA58" s="21">
        <v>0</v>
      </c>
      <c r="AB58" s="21">
        <v>45000</v>
      </c>
      <c r="AC58" s="21">
        <v>293860.26</v>
      </c>
      <c r="AD58" s="21">
        <v>0</v>
      </c>
      <c r="AE58" s="21">
        <v>200000</v>
      </c>
      <c r="AF58" s="21">
        <v>2033242</v>
      </c>
      <c r="AG58" s="21">
        <v>0</v>
      </c>
      <c r="AH58" s="21">
        <v>0</v>
      </c>
      <c r="AI58" s="21">
        <v>0</v>
      </c>
      <c r="AJ58" s="4"/>
    </row>
    <row r="59" spans="1:36" ht="60" customHeight="1">
      <c r="A59" s="17" t="s">
        <v>97</v>
      </c>
      <c r="B59" s="18" t="str">
        <f>"Округ №7 (№ 7)"</f>
        <v>Округ №7 (№ 7)</v>
      </c>
      <c r="C59" s="18" t="s">
        <v>98</v>
      </c>
      <c r="D59" s="19">
        <v>214000</v>
      </c>
      <c r="E59" s="20"/>
      <c r="F59" s="21">
        <v>214000</v>
      </c>
      <c r="G59" s="21">
        <v>0</v>
      </c>
      <c r="H59" s="21">
        <v>214000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214000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96416</v>
      </c>
      <c r="AD59" s="21">
        <v>0</v>
      </c>
      <c r="AE59" s="21">
        <v>0</v>
      </c>
      <c r="AF59" s="21">
        <v>117584</v>
      </c>
      <c r="AG59" s="21">
        <v>0</v>
      </c>
      <c r="AH59" s="21">
        <v>0</v>
      </c>
      <c r="AI59" s="21">
        <v>0</v>
      </c>
      <c r="AJ59" s="4"/>
    </row>
    <row r="60" spans="1:36" ht="60" customHeight="1">
      <c r="A60" s="17" t="s">
        <v>99</v>
      </c>
      <c r="B60" s="18" t="str">
        <f>"Округ №7 (№ 7)"</f>
        <v>Округ №7 (№ 7)</v>
      </c>
      <c r="C60" s="18" t="s">
        <v>100</v>
      </c>
      <c r="D60" s="19">
        <v>68100</v>
      </c>
      <c r="E60" s="20"/>
      <c r="F60" s="21">
        <v>68100</v>
      </c>
      <c r="G60" s="21">
        <v>0</v>
      </c>
      <c r="H60" s="21">
        <v>68100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68100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37960</v>
      </c>
      <c r="AD60" s="21">
        <v>0</v>
      </c>
      <c r="AE60" s="21">
        <v>0</v>
      </c>
      <c r="AF60" s="21">
        <v>30140</v>
      </c>
      <c r="AG60" s="21">
        <v>0</v>
      </c>
      <c r="AH60" s="21">
        <v>0</v>
      </c>
      <c r="AI60" s="21">
        <v>0</v>
      </c>
      <c r="AJ60" s="4"/>
    </row>
    <row r="61" spans="1:36" ht="60" customHeight="1">
      <c r="A61" s="17" t="s">
        <v>101</v>
      </c>
      <c r="B61" s="18" t="str">
        <f>"Округ №7 (№ 7)"</f>
        <v>Округ №7 (№ 7)</v>
      </c>
      <c r="C61" s="18" t="s">
        <v>102</v>
      </c>
      <c r="D61" s="19">
        <v>0</v>
      </c>
      <c r="E61" s="20"/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4"/>
    </row>
    <row r="62" spans="1:36" ht="60" customHeight="1">
      <c r="A62" s="17" t="s">
        <v>103</v>
      </c>
      <c r="B62" s="18" t="str">
        <f>"Округ №7 (№ 7)"</f>
        <v>Округ №7 (№ 7)</v>
      </c>
      <c r="C62" s="18" t="s">
        <v>104</v>
      </c>
      <c r="D62" s="19">
        <v>0</v>
      </c>
      <c r="E62" s="20"/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4"/>
    </row>
    <row r="63" spans="1:36" ht="60" customHeight="1">
      <c r="A63" s="17" t="s">
        <v>105</v>
      </c>
      <c r="B63" s="18" t="str">
        <f>"Округ №7 (№ 7)"</f>
        <v>Округ №7 (№ 7)</v>
      </c>
      <c r="C63" s="18" t="s">
        <v>106</v>
      </c>
      <c r="D63" s="19">
        <v>2489055.56</v>
      </c>
      <c r="E63" s="20"/>
      <c r="F63" s="21">
        <v>2489055.56</v>
      </c>
      <c r="G63" s="21">
        <v>0</v>
      </c>
      <c r="H63" s="21">
        <v>2323305.56</v>
      </c>
      <c r="I63" s="21">
        <v>0</v>
      </c>
      <c r="J63" s="21">
        <v>165750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2489055.56</v>
      </c>
      <c r="X63" s="21">
        <v>0</v>
      </c>
      <c r="Y63" s="21">
        <v>0</v>
      </c>
      <c r="Z63" s="21">
        <v>126070</v>
      </c>
      <c r="AA63" s="21">
        <v>0</v>
      </c>
      <c r="AB63" s="21">
        <v>45000</v>
      </c>
      <c r="AC63" s="21">
        <v>202985.56</v>
      </c>
      <c r="AD63" s="21">
        <v>0</v>
      </c>
      <c r="AE63" s="21">
        <v>200000</v>
      </c>
      <c r="AF63" s="21">
        <v>1915000</v>
      </c>
      <c r="AG63" s="21">
        <v>0</v>
      </c>
      <c r="AH63" s="21">
        <v>0</v>
      </c>
      <c r="AI63" s="21">
        <v>0</v>
      </c>
      <c r="AJ63" s="4"/>
    </row>
    <row r="64" spans="1:36" ht="60" customHeight="1">
      <c r="A64" s="17" t="s">
        <v>107</v>
      </c>
      <c r="B64" s="18" t="str">
        <f>"Округ №7 (№ 7)"</f>
        <v>Округ №7 (№ 7)</v>
      </c>
      <c r="C64" s="18" t="s">
        <v>108</v>
      </c>
      <c r="D64" s="19">
        <v>1000</v>
      </c>
      <c r="E64" s="20"/>
      <c r="F64" s="21">
        <v>1000</v>
      </c>
      <c r="G64" s="21">
        <v>1000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1000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1000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4"/>
    </row>
    <row r="65" spans="1:36" ht="60" customHeight="1">
      <c r="A65" s="17" t="s">
        <v>109</v>
      </c>
      <c r="B65" s="18" t="str">
        <f>"Округ №7 (№ 7)"</f>
        <v>Округ №7 (№ 7)</v>
      </c>
      <c r="C65" s="18" t="s">
        <v>110</v>
      </c>
      <c r="D65" s="19">
        <v>25900</v>
      </c>
      <c r="E65" s="20"/>
      <c r="F65" s="21">
        <v>25900</v>
      </c>
      <c r="G65" s="21">
        <v>1800</v>
      </c>
      <c r="H65" s="21">
        <v>24100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25900</v>
      </c>
      <c r="X65" s="21">
        <v>0</v>
      </c>
      <c r="Y65" s="21">
        <v>0</v>
      </c>
      <c r="Z65" s="21">
        <v>0</v>
      </c>
      <c r="AA65" s="21">
        <v>0</v>
      </c>
      <c r="AB65" s="21">
        <v>1800</v>
      </c>
      <c r="AC65" s="21">
        <v>18100</v>
      </c>
      <c r="AD65" s="21">
        <v>0</v>
      </c>
      <c r="AE65" s="21">
        <v>0</v>
      </c>
      <c r="AF65" s="21">
        <v>6000</v>
      </c>
      <c r="AG65" s="21">
        <v>0</v>
      </c>
      <c r="AH65" s="21">
        <v>0</v>
      </c>
      <c r="AI65" s="21">
        <v>0</v>
      </c>
      <c r="AJ65" s="4"/>
    </row>
    <row r="66" spans="1:36" ht="60" customHeight="1">
      <c r="A66" s="14" t="s">
        <v>20</v>
      </c>
      <c r="B66" s="21"/>
      <c r="C66" s="21" t="s">
        <v>111</v>
      </c>
      <c r="D66" s="19">
        <v>2798055.56</v>
      </c>
      <c r="E66" s="20"/>
      <c r="F66" s="21">
        <v>2798055.56</v>
      </c>
      <c r="G66" s="21">
        <v>2800</v>
      </c>
      <c r="H66" s="21">
        <v>2629505.56</v>
      </c>
      <c r="I66" s="21">
        <v>0</v>
      </c>
      <c r="J66" s="21">
        <v>165750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2798055.56</v>
      </c>
      <c r="X66" s="21">
        <v>0</v>
      </c>
      <c r="Y66" s="21">
        <v>0</v>
      </c>
      <c r="Z66" s="21">
        <v>126070</v>
      </c>
      <c r="AA66" s="21">
        <v>0</v>
      </c>
      <c r="AB66" s="21">
        <v>46800</v>
      </c>
      <c r="AC66" s="21">
        <v>356461.56</v>
      </c>
      <c r="AD66" s="21">
        <v>0</v>
      </c>
      <c r="AE66" s="21">
        <v>200000</v>
      </c>
      <c r="AF66" s="21">
        <v>2068724</v>
      </c>
      <c r="AG66" s="21">
        <v>0</v>
      </c>
      <c r="AH66" s="21">
        <v>0</v>
      </c>
      <c r="AI66" s="21">
        <v>0</v>
      </c>
      <c r="AJ66" s="4"/>
    </row>
    <row r="67" spans="1:36" ht="60" customHeight="1">
      <c r="A67" s="17" t="s">
        <v>112</v>
      </c>
      <c r="B67" s="18" t="str">
        <f>"Округ №8 (№ 8)"</f>
        <v>Округ №8 (№ 8)</v>
      </c>
      <c r="C67" s="18" t="s">
        <v>113</v>
      </c>
      <c r="D67" s="19">
        <v>2281880.48</v>
      </c>
      <c r="E67" s="20"/>
      <c r="F67" s="21">
        <v>2281880.48</v>
      </c>
      <c r="G67" s="21">
        <v>0</v>
      </c>
      <c r="H67" s="21">
        <v>2281880.48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2281880.48</v>
      </c>
      <c r="X67" s="21">
        <v>0</v>
      </c>
      <c r="Y67" s="21">
        <v>0</v>
      </c>
      <c r="Z67" s="21">
        <v>35350</v>
      </c>
      <c r="AA67" s="21">
        <v>0</v>
      </c>
      <c r="AB67" s="21">
        <v>45000</v>
      </c>
      <c r="AC67" s="21">
        <v>171530.48</v>
      </c>
      <c r="AD67" s="21">
        <v>0</v>
      </c>
      <c r="AE67" s="21">
        <v>200000</v>
      </c>
      <c r="AF67" s="21">
        <v>1830000</v>
      </c>
      <c r="AG67" s="21">
        <v>0</v>
      </c>
      <c r="AH67" s="21">
        <v>0</v>
      </c>
      <c r="AI67" s="21">
        <v>0</v>
      </c>
      <c r="AJ67" s="4"/>
    </row>
    <row r="68" spans="1:36" ht="60" customHeight="1">
      <c r="A68" s="17" t="s">
        <v>114</v>
      </c>
      <c r="B68" s="18" t="str">
        <f>"Округ №8 (№ 8)"</f>
        <v>Округ №8 (№ 8)</v>
      </c>
      <c r="C68" s="18" t="s">
        <v>115</v>
      </c>
      <c r="D68" s="19">
        <v>72000</v>
      </c>
      <c r="E68" s="20"/>
      <c r="F68" s="21">
        <v>72000</v>
      </c>
      <c r="G68" s="21">
        <v>0</v>
      </c>
      <c r="H68" s="21">
        <v>72000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72000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23706</v>
      </c>
      <c r="AD68" s="21">
        <v>0</v>
      </c>
      <c r="AE68" s="21">
        <v>0</v>
      </c>
      <c r="AF68" s="21">
        <v>48294</v>
      </c>
      <c r="AG68" s="21">
        <v>0</v>
      </c>
      <c r="AH68" s="21">
        <v>0</v>
      </c>
      <c r="AI68" s="21">
        <v>0</v>
      </c>
      <c r="AJ68" s="4"/>
    </row>
    <row r="69" spans="1:36" ht="60" customHeight="1">
      <c r="A69" s="17" t="s">
        <v>116</v>
      </c>
      <c r="B69" s="18" t="str">
        <f>"Округ №8 (№ 8)"</f>
        <v>Округ №8 (№ 8)</v>
      </c>
      <c r="C69" s="18" t="s">
        <v>117</v>
      </c>
      <c r="D69" s="19">
        <v>25000</v>
      </c>
      <c r="E69" s="20"/>
      <c r="F69" s="21">
        <v>25000</v>
      </c>
      <c r="G69" s="21">
        <v>25000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13750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13750</v>
      </c>
      <c r="W69" s="21">
        <v>11250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11250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4"/>
    </row>
    <row r="70" spans="1:36" ht="60" customHeight="1">
      <c r="A70" s="17" t="s">
        <v>118</v>
      </c>
      <c r="B70" s="18" t="str">
        <f>"Округ №8 (№ 8)"</f>
        <v>Округ №8 (№ 8)</v>
      </c>
      <c r="C70" s="18" t="s">
        <v>119</v>
      </c>
      <c r="D70" s="19">
        <v>34600</v>
      </c>
      <c r="E70" s="20"/>
      <c r="F70" s="21">
        <v>34600</v>
      </c>
      <c r="G70" s="21">
        <v>0</v>
      </c>
      <c r="H70" s="21">
        <v>34600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34600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23830</v>
      </c>
      <c r="AD70" s="21">
        <v>0</v>
      </c>
      <c r="AE70" s="21">
        <v>0</v>
      </c>
      <c r="AF70" s="21">
        <v>10770</v>
      </c>
      <c r="AG70" s="21">
        <v>0</v>
      </c>
      <c r="AH70" s="21">
        <v>0</v>
      </c>
      <c r="AI70" s="21">
        <v>0</v>
      </c>
      <c r="AJ70" s="4"/>
    </row>
    <row r="71" spans="1:36" ht="60" customHeight="1">
      <c r="A71" s="17" t="s">
        <v>120</v>
      </c>
      <c r="B71" s="18" t="str">
        <f>"Округ №8 (№ 8)"</f>
        <v>Округ №8 (№ 8)</v>
      </c>
      <c r="C71" s="18" t="s">
        <v>121</v>
      </c>
      <c r="D71" s="19">
        <v>66000</v>
      </c>
      <c r="E71" s="20"/>
      <c r="F71" s="21">
        <v>66000</v>
      </c>
      <c r="G71" s="21">
        <v>40000</v>
      </c>
      <c r="H71" s="21">
        <v>26000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46400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46400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19600</v>
      </c>
      <c r="AJ71" s="4"/>
    </row>
    <row r="72" spans="1:36" ht="60" customHeight="1">
      <c r="A72" s="17" t="s">
        <v>122</v>
      </c>
      <c r="B72" s="18" t="str">
        <f>"Округ №8 (№ 8)"</f>
        <v>Округ №8 (№ 8)</v>
      </c>
      <c r="C72" s="18" t="s">
        <v>123</v>
      </c>
      <c r="D72" s="19">
        <v>0</v>
      </c>
      <c r="E72" s="20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4"/>
    </row>
    <row r="73" spans="1:36" ht="60" customHeight="1">
      <c r="A73" s="17" t="s">
        <v>124</v>
      </c>
      <c r="B73" s="18" t="str">
        <f>"Округ №8 (№ 8)"</f>
        <v>Округ №8 (№ 8)</v>
      </c>
      <c r="C73" s="18" t="s">
        <v>125</v>
      </c>
      <c r="D73" s="19">
        <v>0</v>
      </c>
      <c r="E73" s="20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4"/>
    </row>
    <row r="74" spans="1:36" ht="60" customHeight="1">
      <c r="A74" s="14" t="s">
        <v>20</v>
      </c>
      <c r="B74" s="21"/>
      <c r="C74" s="21" t="s">
        <v>126</v>
      </c>
      <c r="D74" s="19">
        <v>2479480.48</v>
      </c>
      <c r="E74" s="20"/>
      <c r="F74" s="21">
        <v>2479480.48</v>
      </c>
      <c r="G74" s="21">
        <v>65000</v>
      </c>
      <c r="H74" s="21">
        <v>2414480.48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13750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13750</v>
      </c>
      <c r="W74" s="21">
        <v>2446130.48</v>
      </c>
      <c r="X74" s="21">
        <v>0</v>
      </c>
      <c r="Y74" s="21">
        <v>0</v>
      </c>
      <c r="Z74" s="21">
        <v>35350</v>
      </c>
      <c r="AA74" s="21">
        <v>0</v>
      </c>
      <c r="AB74" s="21">
        <v>45000</v>
      </c>
      <c r="AC74" s="21">
        <v>276716.48</v>
      </c>
      <c r="AD74" s="21">
        <v>0</v>
      </c>
      <c r="AE74" s="21">
        <v>200000</v>
      </c>
      <c r="AF74" s="21">
        <v>1889064</v>
      </c>
      <c r="AG74" s="21">
        <v>0</v>
      </c>
      <c r="AH74" s="21">
        <v>0</v>
      </c>
      <c r="AI74" s="21">
        <v>19600</v>
      </c>
      <c r="AJ74" s="4"/>
    </row>
    <row r="75" spans="1:36" ht="60" customHeight="1">
      <c r="A75" s="17" t="s">
        <v>127</v>
      </c>
      <c r="B75" s="18" t="str">
        <f>"Округ №9 (№ 9)"</f>
        <v>Округ №9 (№ 9)</v>
      </c>
      <c r="C75" s="18" t="s">
        <v>128</v>
      </c>
      <c r="D75" s="19">
        <v>0</v>
      </c>
      <c r="E75" s="20"/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4"/>
    </row>
    <row r="76" spans="1:36" ht="60" customHeight="1">
      <c r="A76" s="17" t="s">
        <v>129</v>
      </c>
      <c r="B76" s="18" t="str">
        <f>"Округ №9 (№ 9)"</f>
        <v>Округ №9 (№ 9)</v>
      </c>
      <c r="C76" s="18" t="s">
        <v>130</v>
      </c>
      <c r="D76" s="19">
        <v>5350</v>
      </c>
      <c r="E76" s="20"/>
      <c r="F76" s="21">
        <v>5350</v>
      </c>
      <c r="G76" s="21">
        <v>5350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5350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5350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4"/>
    </row>
    <row r="77" spans="1:36" ht="60" customHeight="1">
      <c r="A77" s="17" t="s">
        <v>131</v>
      </c>
      <c r="B77" s="18" t="str">
        <f>"Округ №9 (№ 9)"</f>
        <v>Округ №9 (№ 9)</v>
      </c>
      <c r="C77" s="18" t="s">
        <v>132</v>
      </c>
      <c r="D77" s="19">
        <v>0</v>
      </c>
      <c r="E77" s="20"/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4"/>
    </row>
    <row r="78" spans="1:36" ht="60" customHeight="1">
      <c r="A78" s="17" t="s">
        <v>133</v>
      </c>
      <c r="B78" s="18" t="str">
        <f>"Округ №9 (№ 9)"</f>
        <v>Округ №9 (№ 9)</v>
      </c>
      <c r="C78" s="18" t="s">
        <v>134</v>
      </c>
      <c r="D78" s="19">
        <v>2133.2</v>
      </c>
      <c r="E78" s="20"/>
      <c r="F78" s="21">
        <v>2133.2</v>
      </c>
      <c r="G78" s="21">
        <v>2133.2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2133.2</v>
      </c>
      <c r="X78" s="21">
        <v>2133.2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4"/>
    </row>
    <row r="79" spans="1:36" ht="60" customHeight="1">
      <c r="A79" s="17" t="s">
        <v>135</v>
      </c>
      <c r="B79" s="18" t="str">
        <f>"Округ №9 (№ 9)"</f>
        <v>Округ №9 (№ 9)</v>
      </c>
      <c r="C79" s="18" t="s">
        <v>136</v>
      </c>
      <c r="D79" s="19">
        <v>34600</v>
      </c>
      <c r="E79" s="20"/>
      <c r="F79" s="21">
        <v>34600</v>
      </c>
      <c r="G79" s="21">
        <v>0</v>
      </c>
      <c r="H79" s="21">
        <v>34600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34600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26760</v>
      </c>
      <c r="AD79" s="21">
        <v>0</v>
      </c>
      <c r="AE79" s="21">
        <v>0</v>
      </c>
      <c r="AF79" s="21">
        <v>7840</v>
      </c>
      <c r="AG79" s="21">
        <v>0</v>
      </c>
      <c r="AH79" s="21">
        <v>0</v>
      </c>
      <c r="AI79" s="21">
        <v>0</v>
      </c>
      <c r="AJ79" s="4"/>
    </row>
    <row r="80" spans="1:36" ht="60" customHeight="1">
      <c r="A80" s="17" t="s">
        <v>137</v>
      </c>
      <c r="B80" s="18" t="str">
        <f>"Округ №9 (№ 9)"</f>
        <v>Округ №9 (№ 9)</v>
      </c>
      <c r="C80" s="18" t="s">
        <v>138</v>
      </c>
      <c r="D80" s="19">
        <v>49017</v>
      </c>
      <c r="E80" s="20"/>
      <c r="F80" s="21">
        <v>49017</v>
      </c>
      <c r="G80" s="21">
        <v>11397</v>
      </c>
      <c r="H80" s="21">
        <v>37620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49017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30517</v>
      </c>
      <c r="AD80" s="21">
        <v>0</v>
      </c>
      <c r="AE80" s="21">
        <v>0</v>
      </c>
      <c r="AF80" s="21">
        <v>18500</v>
      </c>
      <c r="AG80" s="21">
        <v>0</v>
      </c>
      <c r="AH80" s="21">
        <v>0</v>
      </c>
      <c r="AI80" s="21">
        <v>0</v>
      </c>
      <c r="AJ80" s="4"/>
    </row>
    <row r="81" spans="1:36" ht="60" customHeight="1">
      <c r="A81" s="17" t="s">
        <v>139</v>
      </c>
      <c r="B81" s="18" t="str">
        <f>"Округ №9 (№ 9)"</f>
        <v>Округ №9 (№ 9)</v>
      </c>
      <c r="C81" s="18" t="s">
        <v>140</v>
      </c>
      <c r="D81" s="19">
        <v>2501690.46</v>
      </c>
      <c r="E81" s="20"/>
      <c r="F81" s="21">
        <v>2500000</v>
      </c>
      <c r="G81" s="21">
        <v>0</v>
      </c>
      <c r="H81" s="21">
        <v>2500000</v>
      </c>
      <c r="I81" s="21">
        <v>0</v>
      </c>
      <c r="J81" s="21">
        <v>0</v>
      </c>
      <c r="K81" s="21">
        <v>1690.46</v>
      </c>
      <c r="L81" s="21">
        <v>0</v>
      </c>
      <c r="M81" s="21">
        <v>1690.46</v>
      </c>
      <c r="N81" s="21">
        <v>0</v>
      </c>
      <c r="O81" s="21">
        <v>0</v>
      </c>
      <c r="P81" s="21">
        <v>1690.46</v>
      </c>
      <c r="Q81" s="21">
        <v>0</v>
      </c>
      <c r="R81" s="21">
        <v>1690.46</v>
      </c>
      <c r="S81" s="21">
        <v>0</v>
      </c>
      <c r="T81" s="21">
        <v>0</v>
      </c>
      <c r="U81" s="21">
        <v>1690.46</v>
      </c>
      <c r="V81" s="21">
        <v>0</v>
      </c>
      <c r="W81" s="21">
        <v>2500000</v>
      </c>
      <c r="X81" s="21">
        <v>0</v>
      </c>
      <c r="Y81" s="21">
        <v>0</v>
      </c>
      <c r="Z81" s="21">
        <v>39600</v>
      </c>
      <c r="AA81" s="21">
        <v>60000</v>
      </c>
      <c r="AB81" s="21">
        <v>105000</v>
      </c>
      <c r="AC81" s="21">
        <v>137090.46</v>
      </c>
      <c r="AD81" s="21">
        <v>0</v>
      </c>
      <c r="AE81" s="21">
        <v>200000</v>
      </c>
      <c r="AF81" s="21">
        <v>1958309.54</v>
      </c>
      <c r="AG81" s="21">
        <v>0</v>
      </c>
      <c r="AH81" s="21">
        <v>0</v>
      </c>
      <c r="AI81" s="21">
        <v>0</v>
      </c>
      <c r="AJ81" s="4"/>
    </row>
    <row r="82" spans="1:36" ht="60" customHeight="1">
      <c r="A82" s="17" t="s">
        <v>141</v>
      </c>
      <c r="B82" s="18" t="str">
        <f>"Округ №9 (№ 9)"</f>
        <v>Округ №9 (№ 9)</v>
      </c>
      <c r="C82" s="18" t="s">
        <v>142</v>
      </c>
      <c r="D82" s="19">
        <v>10000</v>
      </c>
      <c r="E82" s="20"/>
      <c r="F82" s="21">
        <v>10000</v>
      </c>
      <c r="G82" s="21">
        <v>0</v>
      </c>
      <c r="H82" s="21">
        <v>0</v>
      </c>
      <c r="I82" s="21">
        <v>10000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10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10</v>
      </c>
      <c r="W82" s="21">
        <v>9990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9990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4"/>
    </row>
    <row r="83" spans="1:36" ht="60" customHeight="1">
      <c r="A83" s="17" t="s">
        <v>143</v>
      </c>
      <c r="B83" s="18" t="str">
        <f>"Округ №9 (№ 9)"</f>
        <v>Округ №9 (№ 9)</v>
      </c>
      <c r="C83" s="18" t="s">
        <v>144</v>
      </c>
      <c r="D83" s="19">
        <v>656025</v>
      </c>
      <c r="E83" s="20"/>
      <c r="F83" s="21">
        <v>656025</v>
      </c>
      <c r="G83" s="21">
        <v>2950</v>
      </c>
      <c r="H83" s="21">
        <v>653075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656025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25850</v>
      </c>
      <c r="AD83" s="21">
        <v>0</v>
      </c>
      <c r="AE83" s="21">
        <v>0</v>
      </c>
      <c r="AF83" s="21">
        <v>630175</v>
      </c>
      <c r="AG83" s="21">
        <v>0</v>
      </c>
      <c r="AH83" s="21">
        <v>0</v>
      </c>
      <c r="AI83" s="21">
        <v>0</v>
      </c>
      <c r="AJ83" s="4"/>
    </row>
    <row r="84" spans="1:36" ht="60" customHeight="1">
      <c r="A84" s="14" t="s">
        <v>20</v>
      </c>
      <c r="B84" s="21"/>
      <c r="C84" s="21" t="s">
        <v>145</v>
      </c>
      <c r="D84" s="19">
        <v>3258815.66</v>
      </c>
      <c r="E84" s="20"/>
      <c r="F84" s="21">
        <v>3257125.2</v>
      </c>
      <c r="G84" s="21">
        <v>21830.2</v>
      </c>
      <c r="H84" s="21">
        <v>3225295</v>
      </c>
      <c r="I84" s="21">
        <v>10000</v>
      </c>
      <c r="J84" s="21">
        <v>0</v>
      </c>
      <c r="K84" s="21">
        <v>1690.46</v>
      </c>
      <c r="L84" s="21">
        <v>0</v>
      </c>
      <c r="M84" s="21">
        <v>1690.46</v>
      </c>
      <c r="N84" s="21">
        <v>0</v>
      </c>
      <c r="O84" s="21">
        <v>0</v>
      </c>
      <c r="P84" s="21">
        <v>1700.46</v>
      </c>
      <c r="Q84" s="21">
        <v>0</v>
      </c>
      <c r="R84" s="21">
        <v>1690.46</v>
      </c>
      <c r="S84" s="21">
        <v>0</v>
      </c>
      <c r="T84" s="21">
        <v>0</v>
      </c>
      <c r="U84" s="21">
        <v>1690.46</v>
      </c>
      <c r="V84" s="21">
        <v>10</v>
      </c>
      <c r="W84" s="21">
        <v>3257115.2</v>
      </c>
      <c r="X84" s="21">
        <v>2133.2</v>
      </c>
      <c r="Y84" s="21">
        <v>0</v>
      </c>
      <c r="Z84" s="21">
        <v>39600</v>
      </c>
      <c r="AA84" s="21">
        <v>60000</v>
      </c>
      <c r="AB84" s="21">
        <v>105000</v>
      </c>
      <c r="AC84" s="21">
        <v>235557.46</v>
      </c>
      <c r="AD84" s="21">
        <v>0</v>
      </c>
      <c r="AE84" s="21">
        <v>200000</v>
      </c>
      <c r="AF84" s="21">
        <v>2614824.54</v>
      </c>
      <c r="AG84" s="21">
        <v>0</v>
      </c>
      <c r="AH84" s="21">
        <v>0</v>
      </c>
      <c r="AI84" s="21">
        <v>0</v>
      </c>
      <c r="AJ84" s="4"/>
    </row>
    <row r="85" spans="1:36" ht="60" customHeight="1">
      <c r="A85" s="17" t="s">
        <v>146</v>
      </c>
      <c r="B85" s="18" t="str">
        <f>"Округ №10 (№ 10)"</f>
        <v>Округ №10 (№ 10)</v>
      </c>
      <c r="C85" s="18" t="s">
        <v>147</v>
      </c>
      <c r="D85" s="19">
        <v>0</v>
      </c>
      <c r="E85" s="20"/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4"/>
    </row>
    <row r="86" spans="1:36" ht="60" customHeight="1">
      <c r="A86" s="17" t="s">
        <v>148</v>
      </c>
      <c r="B86" s="18" t="str">
        <f>"Округ №10 (№ 10)"</f>
        <v>Округ №10 (№ 10)</v>
      </c>
      <c r="C86" s="18" t="s">
        <v>149</v>
      </c>
      <c r="D86" s="19">
        <v>0</v>
      </c>
      <c r="E86" s="20"/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4"/>
    </row>
    <row r="87" spans="1:36" ht="60" customHeight="1">
      <c r="A87" s="17" t="s">
        <v>150</v>
      </c>
      <c r="B87" s="18" t="str">
        <f>"Округ №10 (№ 10)"</f>
        <v>Округ №10 (№ 10)</v>
      </c>
      <c r="C87" s="18" t="s">
        <v>151</v>
      </c>
      <c r="D87" s="19">
        <v>23000</v>
      </c>
      <c r="E87" s="20"/>
      <c r="F87" s="21">
        <v>23000</v>
      </c>
      <c r="G87" s="21">
        <v>15000</v>
      </c>
      <c r="H87" s="21">
        <v>8000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23000</v>
      </c>
      <c r="X87" s="21">
        <v>0</v>
      </c>
      <c r="Y87" s="21">
        <v>0</v>
      </c>
      <c r="Z87" s="21">
        <v>0</v>
      </c>
      <c r="AA87" s="21">
        <v>0</v>
      </c>
      <c r="AB87" s="21">
        <v>5000</v>
      </c>
      <c r="AC87" s="21">
        <v>12708</v>
      </c>
      <c r="AD87" s="21">
        <v>0</v>
      </c>
      <c r="AE87" s="21">
        <v>0</v>
      </c>
      <c r="AF87" s="21">
        <v>5292</v>
      </c>
      <c r="AG87" s="21">
        <v>0</v>
      </c>
      <c r="AH87" s="21">
        <v>0</v>
      </c>
      <c r="AI87" s="21">
        <v>0</v>
      </c>
      <c r="AJ87" s="4"/>
    </row>
    <row r="88" spans="1:36" ht="60" customHeight="1">
      <c r="A88" s="17" t="s">
        <v>152</v>
      </c>
      <c r="B88" s="18" t="str">
        <f>"Округ №10 (№ 10)"</f>
        <v>Округ №10 (№ 10)</v>
      </c>
      <c r="C88" s="18" t="s">
        <v>153</v>
      </c>
      <c r="D88" s="19">
        <v>0</v>
      </c>
      <c r="E88" s="20"/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4"/>
    </row>
    <row r="89" spans="1:36" ht="60" customHeight="1">
      <c r="A89" s="17" t="s">
        <v>154</v>
      </c>
      <c r="B89" s="18" t="str">
        <f>"Округ №10 (№ 10)"</f>
        <v>Округ №10 (№ 10)</v>
      </c>
      <c r="C89" s="18" t="s">
        <v>155</v>
      </c>
      <c r="D89" s="19">
        <v>0</v>
      </c>
      <c r="E89" s="20"/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4"/>
    </row>
    <row r="90" spans="1:36" ht="60" customHeight="1">
      <c r="A90" s="17" t="s">
        <v>156</v>
      </c>
      <c r="B90" s="18" t="str">
        <f>"Округ №10 (№ 10)"</f>
        <v>Округ №10 (№ 10)</v>
      </c>
      <c r="C90" s="18" t="s">
        <v>157</v>
      </c>
      <c r="D90" s="19">
        <v>2174990.1</v>
      </c>
      <c r="E90" s="20"/>
      <c r="F90" s="21">
        <v>2174990.1</v>
      </c>
      <c r="G90" s="21">
        <v>0</v>
      </c>
      <c r="H90" s="21">
        <v>2174990.1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2174990.1</v>
      </c>
      <c r="X90" s="21">
        <v>0</v>
      </c>
      <c r="Y90" s="21">
        <v>0</v>
      </c>
      <c r="Z90" s="21">
        <v>7150</v>
      </c>
      <c r="AA90" s="21">
        <v>0</v>
      </c>
      <c r="AB90" s="21">
        <v>45000</v>
      </c>
      <c r="AC90" s="21">
        <v>94800.1</v>
      </c>
      <c r="AD90" s="21">
        <v>0</v>
      </c>
      <c r="AE90" s="21">
        <v>200000</v>
      </c>
      <c r="AF90" s="21">
        <v>1828040</v>
      </c>
      <c r="AG90" s="21">
        <v>0</v>
      </c>
      <c r="AH90" s="21">
        <v>0</v>
      </c>
      <c r="AI90" s="21">
        <v>0</v>
      </c>
      <c r="AJ90" s="4"/>
    </row>
    <row r="91" spans="1:36" ht="60" customHeight="1">
      <c r="A91" s="14" t="s">
        <v>20</v>
      </c>
      <c r="B91" s="21"/>
      <c r="C91" s="21" t="s">
        <v>158</v>
      </c>
      <c r="D91" s="19">
        <v>2197990.1</v>
      </c>
      <c r="E91" s="20"/>
      <c r="F91" s="21">
        <v>2197990.1</v>
      </c>
      <c r="G91" s="21">
        <v>15000</v>
      </c>
      <c r="H91" s="21">
        <v>2182990.1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2197990.1</v>
      </c>
      <c r="X91" s="21">
        <v>0</v>
      </c>
      <c r="Y91" s="21">
        <v>0</v>
      </c>
      <c r="Z91" s="21">
        <v>7150</v>
      </c>
      <c r="AA91" s="21">
        <v>0</v>
      </c>
      <c r="AB91" s="21">
        <v>50000</v>
      </c>
      <c r="AC91" s="21">
        <v>107508.1</v>
      </c>
      <c r="AD91" s="21">
        <v>0</v>
      </c>
      <c r="AE91" s="21">
        <v>200000</v>
      </c>
      <c r="AF91" s="21">
        <v>1833332</v>
      </c>
      <c r="AG91" s="21">
        <v>0</v>
      </c>
      <c r="AH91" s="21">
        <v>0</v>
      </c>
      <c r="AI91" s="21">
        <v>0</v>
      </c>
      <c r="AJ91" s="4"/>
    </row>
    <row r="92" spans="1:36" ht="60" customHeight="1">
      <c r="A92" s="17" t="s">
        <v>159</v>
      </c>
      <c r="B92" s="18" t="str">
        <f>"Округ №11 (№ 11)"</f>
        <v>Округ №11 (№ 11)</v>
      </c>
      <c r="C92" s="18" t="s">
        <v>160</v>
      </c>
      <c r="D92" s="19">
        <v>34600</v>
      </c>
      <c r="E92" s="20"/>
      <c r="F92" s="21">
        <v>34600</v>
      </c>
      <c r="G92" s="21">
        <v>0</v>
      </c>
      <c r="H92" s="21">
        <v>34600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226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226</v>
      </c>
      <c r="W92" s="21">
        <v>34374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26274</v>
      </c>
      <c r="AD92" s="21">
        <v>0</v>
      </c>
      <c r="AE92" s="21">
        <v>0</v>
      </c>
      <c r="AF92" s="21">
        <v>8100</v>
      </c>
      <c r="AG92" s="21">
        <v>0</v>
      </c>
      <c r="AH92" s="21">
        <v>0</v>
      </c>
      <c r="AI92" s="21">
        <v>0</v>
      </c>
      <c r="AJ92" s="4"/>
    </row>
    <row r="93" spans="1:36" ht="60" customHeight="1">
      <c r="A93" s="17" t="s">
        <v>161</v>
      </c>
      <c r="B93" s="18" t="str">
        <f>"Округ №11 (№ 11)"</f>
        <v>Округ №11 (№ 11)</v>
      </c>
      <c r="C93" s="18" t="s">
        <v>162</v>
      </c>
      <c r="D93" s="19">
        <v>0</v>
      </c>
      <c r="E93" s="20"/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4"/>
    </row>
    <row r="94" spans="1:36" ht="60" customHeight="1">
      <c r="A94" s="17" t="s">
        <v>163</v>
      </c>
      <c r="B94" s="18" t="str">
        <f>"Округ №11 (№ 11)"</f>
        <v>Округ №11 (№ 11)</v>
      </c>
      <c r="C94" s="18" t="s">
        <v>164</v>
      </c>
      <c r="D94" s="19">
        <v>0</v>
      </c>
      <c r="E94" s="20"/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4"/>
    </row>
    <row r="95" spans="1:36" ht="60" customHeight="1">
      <c r="A95" s="17" t="s">
        <v>165</v>
      </c>
      <c r="B95" s="18" t="str">
        <f>"Округ №11 (№ 11)"</f>
        <v>Округ №11 (№ 11)</v>
      </c>
      <c r="C95" s="18" t="s">
        <v>166</v>
      </c>
      <c r="D95" s="19">
        <v>2120029.54</v>
      </c>
      <c r="E95" s="20"/>
      <c r="F95" s="21">
        <v>2120029.54</v>
      </c>
      <c r="G95" s="21">
        <v>0</v>
      </c>
      <c r="H95" s="21">
        <v>2120029.54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2120029.54</v>
      </c>
      <c r="X95" s="21">
        <v>0</v>
      </c>
      <c r="Y95" s="21">
        <v>0</v>
      </c>
      <c r="Z95" s="21">
        <v>35350</v>
      </c>
      <c r="AA95" s="21">
        <v>0</v>
      </c>
      <c r="AB95" s="21">
        <v>80000</v>
      </c>
      <c r="AC95" s="21">
        <v>139679.54</v>
      </c>
      <c r="AD95" s="21">
        <v>0</v>
      </c>
      <c r="AE95" s="21">
        <v>200000</v>
      </c>
      <c r="AF95" s="21">
        <v>1665000</v>
      </c>
      <c r="AG95" s="21">
        <v>0</v>
      </c>
      <c r="AH95" s="21">
        <v>0</v>
      </c>
      <c r="AI95" s="21">
        <v>0</v>
      </c>
      <c r="AJ95" s="4"/>
    </row>
    <row r="96" spans="1:36" ht="60" customHeight="1">
      <c r="A96" s="17" t="s">
        <v>167</v>
      </c>
      <c r="B96" s="18" t="str">
        <f>"Округ №11 (№ 11)"</f>
        <v>Округ №11 (№ 11)</v>
      </c>
      <c r="C96" s="18" t="s">
        <v>168</v>
      </c>
      <c r="D96" s="19">
        <v>27380</v>
      </c>
      <c r="E96" s="20"/>
      <c r="F96" s="21">
        <v>27380</v>
      </c>
      <c r="G96" s="21">
        <v>11000</v>
      </c>
      <c r="H96" s="21">
        <v>16380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27380</v>
      </c>
      <c r="X96" s="21">
        <v>0</v>
      </c>
      <c r="Y96" s="21">
        <v>0</v>
      </c>
      <c r="Z96" s="21">
        <v>0</v>
      </c>
      <c r="AA96" s="21">
        <v>0</v>
      </c>
      <c r="AB96" s="21">
        <v>10000</v>
      </c>
      <c r="AC96" s="21">
        <v>8380</v>
      </c>
      <c r="AD96" s="21">
        <v>0</v>
      </c>
      <c r="AE96" s="21">
        <v>0</v>
      </c>
      <c r="AF96" s="21">
        <v>8000</v>
      </c>
      <c r="AG96" s="21">
        <v>1000</v>
      </c>
      <c r="AH96" s="21">
        <v>0</v>
      </c>
      <c r="AI96" s="21">
        <v>0</v>
      </c>
      <c r="AJ96" s="4"/>
    </row>
    <row r="97" spans="1:36" ht="60" customHeight="1">
      <c r="A97" s="17" t="s">
        <v>169</v>
      </c>
      <c r="B97" s="18" t="str">
        <f>"Округ №11 (№ 11)"</f>
        <v>Округ №11 (№ 11)</v>
      </c>
      <c r="C97" s="18" t="s">
        <v>170</v>
      </c>
      <c r="D97" s="19">
        <v>0</v>
      </c>
      <c r="E97" s="20"/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4"/>
    </row>
    <row r="98" spans="1:36" ht="60" customHeight="1">
      <c r="A98" s="14" t="s">
        <v>20</v>
      </c>
      <c r="B98" s="21"/>
      <c r="C98" s="21" t="s">
        <v>171</v>
      </c>
      <c r="D98" s="19">
        <v>2182009.54</v>
      </c>
      <c r="E98" s="20"/>
      <c r="F98" s="21">
        <v>2182009.54</v>
      </c>
      <c r="G98" s="21">
        <v>11000</v>
      </c>
      <c r="H98" s="21">
        <v>2171009.54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226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226</v>
      </c>
      <c r="W98" s="21">
        <v>2181783.54</v>
      </c>
      <c r="X98" s="21">
        <v>0</v>
      </c>
      <c r="Y98" s="21">
        <v>0</v>
      </c>
      <c r="Z98" s="21">
        <v>35350</v>
      </c>
      <c r="AA98" s="21">
        <v>0</v>
      </c>
      <c r="AB98" s="21">
        <v>90000</v>
      </c>
      <c r="AC98" s="21">
        <v>174333.54</v>
      </c>
      <c r="AD98" s="21">
        <v>0</v>
      </c>
      <c r="AE98" s="21">
        <v>200000</v>
      </c>
      <c r="AF98" s="21">
        <v>1681100</v>
      </c>
      <c r="AG98" s="21">
        <v>1000</v>
      </c>
      <c r="AH98" s="21">
        <v>0</v>
      </c>
      <c r="AI98" s="21">
        <v>0</v>
      </c>
      <c r="AJ98" s="4"/>
    </row>
    <row r="99" spans="1:36" ht="60" customHeight="1">
      <c r="A99" s="17" t="s">
        <v>172</v>
      </c>
      <c r="B99" s="18" t="str">
        <f>"Округ №12 (№ 12)"</f>
        <v>Округ №12 (№ 12)</v>
      </c>
      <c r="C99" s="18" t="s">
        <v>173</v>
      </c>
      <c r="D99" s="19">
        <v>458000</v>
      </c>
      <c r="E99" s="20"/>
      <c r="F99" s="21">
        <v>458000</v>
      </c>
      <c r="G99" s="21">
        <v>5000</v>
      </c>
      <c r="H99" s="21">
        <v>453000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458000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358000</v>
      </c>
      <c r="AD99" s="21">
        <v>0</v>
      </c>
      <c r="AE99" s="21">
        <v>0</v>
      </c>
      <c r="AF99" s="21">
        <v>100000</v>
      </c>
      <c r="AG99" s="21">
        <v>0</v>
      </c>
      <c r="AH99" s="21">
        <v>0</v>
      </c>
      <c r="AI99" s="21">
        <v>0</v>
      </c>
      <c r="AJ99" s="4"/>
    </row>
    <row r="100" spans="1:36" ht="60" customHeight="1">
      <c r="A100" s="17" t="s">
        <v>174</v>
      </c>
      <c r="B100" s="18" t="str">
        <f>"Округ №12 (№ 12)"</f>
        <v>Округ №12 (№ 12)</v>
      </c>
      <c r="C100" s="18" t="s">
        <v>175</v>
      </c>
      <c r="D100" s="19">
        <v>2125048.6</v>
      </c>
      <c r="E100" s="20"/>
      <c r="F100" s="21">
        <v>2125048.6</v>
      </c>
      <c r="G100" s="21">
        <v>0</v>
      </c>
      <c r="H100" s="21">
        <v>2125048.6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2125048.6</v>
      </c>
      <c r="X100" s="21">
        <v>0</v>
      </c>
      <c r="Y100" s="21">
        <v>0</v>
      </c>
      <c r="Z100" s="21">
        <v>39600</v>
      </c>
      <c r="AA100" s="21">
        <v>0</v>
      </c>
      <c r="AB100" s="21">
        <v>105000</v>
      </c>
      <c r="AC100" s="21">
        <v>115448.6</v>
      </c>
      <c r="AD100" s="21">
        <v>0</v>
      </c>
      <c r="AE100" s="21">
        <v>200000</v>
      </c>
      <c r="AF100" s="21">
        <v>1665000</v>
      </c>
      <c r="AG100" s="21">
        <v>0</v>
      </c>
      <c r="AH100" s="21">
        <v>0</v>
      </c>
      <c r="AI100" s="21">
        <v>0</v>
      </c>
      <c r="AJ100" s="4"/>
    </row>
    <row r="101" spans="1:36" ht="60" customHeight="1">
      <c r="A101" s="17" t="s">
        <v>176</v>
      </c>
      <c r="B101" s="18" t="str">
        <f>"Округ №12 (№ 12)"</f>
        <v>Округ №12 (№ 12)</v>
      </c>
      <c r="C101" s="18" t="s">
        <v>177</v>
      </c>
      <c r="D101" s="19">
        <v>15600</v>
      </c>
      <c r="E101" s="20"/>
      <c r="F101" s="21">
        <v>15600</v>
      </c>
      <c r="G101" s="21">
        <v>15600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15600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15600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4"/>
    </row>
    <row r="102" spans="1:36" ht="60" customHeight="1">
      <c r="A102" s="17" t="s">
        <v>178</v>
      </c>
      <c r="B102" s="18" t="str">
        <f>"Округ №12 (№ 12)"</f>
        <v>Округ №12 (№ 12)</v>
      </c>
      <c r="C102" s="18" t="s">
        <v>179</v>
      </c>
      <c r="D102" s="19">
        <v>4800</v>
      </c>
      <c r="E102" s="20"/>
      <c r="F102" s="21">
        <v>4800</v>
      </c>
      <c r="G102" s="21">
        <v>4800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4800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4800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4"/>
    </row>
    <row r="103" spans="1:36" ht="60" customHeight="1">
      <c r="A103" s="17" t="s">
        <v>180</v>
      </c>
      <c r="B103" s="18" t="str">
        <f>"Округ №12 (№ 12)"</f>
        <v>Округ №12 (№ 12)</v>
      </c>
      <c r="C103" s="18" t="s">
        <v>181</v>
      </c>
      <c r="D103" s="19">
        <v>0</v>
      </c>
      <c r="E103" s="20"/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4"/>
    </row>
    <row r="104" spans="1:36" ht="60" customHeight="1">
      <c r="A104" s="17" t="s">
        <v>182</v>
      </c>
      <c r="B104" s="18" t="str">
        <f>"Округ №12 (№ 12)"</f>
        <v>Округ №12 (№ 12)</v>
      </c>
      <c r="C104" s="18" t="s">
        <v>183</v>
      </c>
      <c r="D104" s="19">
        <v>0</v>
      </c>
      <c r="E104" s="20"/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4"/>
    </row>
    <row r="105" spans="1:36" ht="60" customHeight="1">
      <c r="A105" s="17" t="s">
        <v>184</v>
      </c>
      <c r="B105" s="18" t="str">
        <f>"Округ №12 (№ 12)"</f>
        <v>Округ №12 (№ 12)</v>
      </c>
      <c r="C105" s="18" t="s">
        <v>185</v>
      </c>
      <c r="D105" s="19">
        <v>64315</v>
      </c>
      <c r="E105" s="20"/>
      <c r="F105" s="21">
        <v>64315</v>
      </c>
      <c r="G105" s="21">
        <v>33015</v>
      </c>
      <c r="H105" s="21">
        <v>30000</v>
      </c>
      <c r="I105" s="21">
        <v>1300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64315</v>
      </c>
      <c r="X105" s="21">
        <v>0</v>
      </c>
      <c r="Y105" s="21">
        <v>0</v>
      </c>
      <c r="Z105" s="21">
        <v>0</v>
      </c>
      <c r="AA105" s="21">
        <v>0</v>
      </c>
      <c r="AB105" s="21">
        <v>20000</v>
      </c>
      <c r="AC105" s="21">
        <v>33015</v>
      </c>
      <c r="AD105" s="21">
        <v>0</v>
      </c>
      <c r="AE105" s="21">
        <v>0</v>
      </c>
      <c r="AF105" s="21">
        <v>11300</v>
      </c>
      <c r="AG105" s="21">
        <v>0</v>
      </c>
      <c r="AH105" s="21">
        <v>0</v>
      </c>
      <c r="AI105" s="21">
        <v>0</v>
      </c>
      <c r="AJ105" s="4"/>
    </row>
    <row r="106" spans="1:36" ht="60" customHeight="1">
      <c r="A106" s="14" t="s">
        <v>20</v>
      </c>
      <c r="B106" s="21"/>
      <c r="C106" s="21" t="s">
        <v>186</v>
      </c>
      <c r="D106" s="19">
        <v>2667763.6</v>
      </c>
      <c r="E106" s="20"/>
      <c r="F106" s="21">
        <v>2667763.6</v>
      </c>
      <c r="G106" s="21">
        <v>58415</v>
      </c>
      <c r="H106" s="21">
        <v>2608048.6</v>
      </c>
      <c r="I106" s="21">
        <v>1300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2667763.6</v>
      </c>
      <c r="X106" s="21">
        <v>0</v>
      </c>
      <c r="Y106" s="21">
        <v>0</v>
      </c>
      <c r="Z106" s="21">
        <v>39600</v>
      </c>
      <c r="AA106" s="21">
        <v>0</v>
      </c>
      <c r="AB106" s="21">
        <v>125000</v>
      </c>
      <c r="AC106" s="21">
        <v>526863.6</v>
      </c>
      <c r="AD106" s="21">
        <v>0</v>
      </c>
      <c r="AE106" s="21">
        <v>200000</v>
      </c>
      <c r="AF106" s="21">
        <v>1776300</v>
      </c>
      <c r="AG106" s="21">
        <v>0</v>
      </c>
      <c r="AH106" s="21">
        <v>0</v>
      </c>
      <c r="AI106" s="21">
        <v>0</v>
      </c>
      <c r="AJ106" s="4"/>
    </row>
    <row r="107" spans="1:36" ht="60" customHeight="1">
      <c r="A107" s="17" t="s">
        <v>187</v>
      </c>
      <c r="B107" s="18" t="str">
        <f>"Округ №13 (№ 13)"</f>
        <v>Округ №13 (№ 13)</v>
      </c>
      <c r="C107" s="18" t="s">
        <v>188</v>
      </c>
      <c r="D107" s="19">
        <v>2273048.96</v>
      </c>
      <c r="E107" s="20"/>
      <c r="F107" s="21">
        <v>2273048.96</v>
      </c>
      <c r="G107" s="21">
        <v>0</v>
      </c>
      <c r="H107" s="21">
        <v>2273048.96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2273048.96</v>
      </c>
      <c r="X107" s="21">
        <v>0</v>
      </c>
      <c r="Y107" s="21">
        <v>0</v>
      </c>
      <c r="Z107" s="21">
        <v>0</v>
      </c>
      <c r="AA107" s="21">
        <v>0</v>
      </c>
      <c r="AB107" s="21">
        <v>105000</v>
      </c>
      <c r="AC107" s="21">
        <v>183498.96</v>
      </c>
      <c r="AD107" s="21">
        <v>0</v>
      </c>
      <c r="AE107" s="21">
        <v>200000</v>
      </c>
      <c r="AF107" s="21">
        <v>1784550</v>
      </c>
      <c r="AG107" s="21">
        <v>0</v>
      </c>
      <c r="AH107" s="21">
        <v>0</v>
      </c>
      <c r="AI107" s="21">
        <v>0</v>
      </c>
      <c r="AJ107" s="4"/>
    </row>
    <row r="108" spans="1:36" ht="60" customHeight="1">
      <c r="A108" s="17" t="s">
        <v>189</v>
      </c>
      <c r="B108" s="18" t="str">
        <f>"Округ №13 (№ 13)"</f>
        <v>Округ №13 (№ 13)</v>
      </c>
      <c r="C108" s="18" t="s">
        <v>190</v>
      </c>
      <c r="D108" s="19">
        <v>10000</v>
      </c>
      <c r="E108" s="20"/>
      <c r="F108" s="21">
        <v>10000</v>
      </c>
      <c r="G108" s="21">
        <v>0</v>
      </c>
      <c r="H108" s="21">
        <v>0</v>
      </c>
      <c r="I108" s="21">
        <v>10000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10</v>
      </c>
      <c r="Q108" s="21">
        <v>10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9990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9990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4"/>
    </row>
    <row r="109" spans="1:36" ht="60" customHeight="1">
      <c r="A109" s="17" t="s">
        <v>191</v>
      </c>
      <c r="B109" s="18" t="str">
        <f>"Округ №13 (№ 13)"</f>
        <v>Округ №13 (№ 13)</v>
      </c>
      <c r="C109" s="18" t="s">
        <v>192</v>
      </c>
      <c r="D109" s="19">
        <v>28192</v>
      </c>
      <c r="E109" s="20"/>
      <c r="F109" s="21">
        <v>28192</v>
      </c>
      <c r="G109" s="21">
        <v>2000</v>
      </c>
      <c r="H109" s="21">
        <v>26192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28192</v>
      </c>
      <c r="X109" s="21">
        <v>0</v>
      </c>
      <c r="Y109" s="21">
        <v>0</v>
      </c>
      <c r="Z109" s="21">
        <v>0</v>
      </c>
      <c r="AA109" s="21">
        <v>1000</v>
      </c>
      <c r="AB109" s="21">
        <v>8000</v>
      </c>
      <c r="AC109" s="21">
        <v>19192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4"/>
    </row>
    <row r="110" spans="1:36" ht="60" customHeight="1">
      <c r="A110" s="17" t="s">
        <v>193</v>
      </c>
      <c r="B110" s="18" t="str">
        <f>"Округ №13 (№ 13)"</f>
        <v>Округ №13 (№ 13)</v>
      </c>
      <c r="C110" s="18" t="s">
        <v>194</v>
      </c>
      <c r="D110" s="19">
        <v>242075</v>
      </c>
      <c r="E110" s="20"/>
      <c r="F110" s="21">
        <v>242075</v>
      </c>
      <c r="G110" s="21">
        <v>0</v>
      </c>
      <c r="H110" s="21">
        <v>242075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242075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41000</v>
      </c>
      <c r="AD110" s="21">
        <v>0</v>
      </c>
      <c r="AE110" s="21">
        <v>0</v>
      </c>
      <c r="AF110" s="21">
        <v>201075</v>
      </c>
      <c r="AG110" s="21">
        <v>0</v>
      </c>
      <c r="AH110" s="21">
        <v>0</v>
      </c>
      <c r="AI110" s="21">
        <v>0</v>
      </c>
      <c r="AJ110" s="4"/>
    </row>
    <row r="111" spans="1:36" ht="60" customHeight="1">
      <c r="A111" s="17" t="s">
        <v>195</v>
      </c>
      <c r="B111" s="18" t="str">
        <f>"Округ №13 (№ 13)"</f>
        <v>Округ №13 (№ 13)</v>
      </c>
      <c r="C111" s="18" t="s">
        <v>196</v>
      </c>
      <c r="D111" s="19">
        <v>0</v>
      </c>
      <c r="E111" s="20"/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4"/>
    </row>
    <row r="112" spans="1:36" ht="60" customHeight="1">
      <c r="A112" s="17" t="s">
        <v>197</v>
      </c>
      <c r="B112" s="18" t="str">
        <f>"Округ №13 (№ 13)"</f>
        <v>Округ №13 (№ 13)</v>
      </c>
      <c r="C112" s="18" t="s">
        <v>198</v>
      </c>
      <c r="D112" s="19">
        <v>3655</v>
      </c>
      <c r="E112" s="20"/>
      <c r="F112" s="21">
        <v>3655</v>
      </c>
      <c r="G112" s="21">
        <v>3655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3655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3655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4"/>
    </row>
    <row r="113" spans="1:36" ht="60" customHeight="1">
      <c r="A113" s="17" t="s">
        <v>199</v>
      </c>
      <c r="B113" s="18" t="str">
        <f>"Округ №13 (№ 13)"</f>
        <v>Округ №13 (№ 13)</v>
      </c>
      <c r="C113" s="18" t="s">
        <v>200</v>
      </c>
      <c r="D113" s="19">
        <v>0</v>
      </c>
      <c r="E113" s="20"/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4"/>
    </row>
    <row r="114" spans="1:36" ht="60" customHeight="1">
      <c r="A114" s="17" t="s">
        <v>201</v>
      </c>
      <c r="B114" s="18" t="str">
        <f>"Округ №13 (№ 13)"</f>
        <v>Округ №13 (№ 13)</v>
      </c>
      <c r="C114" s="18" t="s">
        <v>202</v>
      </c>
      <c r="D114" s="19">
        <v>0</v>
      </c>
      <c r="E114" s="20"/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4"/>
    </row>
    <row r="115" spans="1:36" ht="60" customHeight="1">
      <c r="A115" s="17" t="s">
        <v>203</v>
      </c>
      <c r="B115" s="18" t="str">
        <f>"Округ №13 (№ 13)"</f>
        <v>Округ №13 (№ 13)</v>
      </c>
      <c r="C115" s="18" t="s">
        <v>204</v>
      </c>
      <c r="D115" s="19">
        <v>74000</v>
      </c>
      <c r="E115" s="20"/>
      <c r="F115" s="21">
        <v>74000</v>
      </c>
      <c r="G115" s="21">
        <v>0</v>
      </c>
      <c r="H115" s="21">
        <v>74000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74000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48708</v>
      </c>
      <c r="AD115" s="21">
        <v>0</v>
      </c>
      <c r="AE115" s="21">
        <v>0</v>
      </c>
      <c r="AF115" s="21">
        <v>25292</v>
      </c>
      <c r="AG115" s="21">
        <v>0</v>
      </c>
      <c r="AH115" s="21">
        <v>0</v>
      </c>
      <c r="AI115" s="21">
        <v>0</v>
      </c>
      <c r="AJ115" s="4"/>
    </row>
    <row r="116" spans="1:36" ht="60" customHeight="1">
      <c r="A116" s="14" t="s">
        <v>20</v>
      </c>
      <c r="B116" s="21"/>
      <c r="C116" s="21" t="s">
        <v>205</v>
      </c>
      <c r="D116" s="19">
        <v>2630970.96</v>
      </c>
      <c r="E116" s="20"/>
      <c r="F116" s="21">
        <v>2630970.96</v>
      </c>
      <c r="G116" s="21">
        <v>5655</v>
      </c>
      <c r="H116" s="21">
        <v>2615315.96</v>
      </c>
      <c r="I116" s="21">
        <v>10000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10</v>
      </c>
      <c r="Q116" s="21">
        <v>10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2630960.96</v>
      </c>
      <c r="X116" s="21">
        <v>0</v>
      </c>
      <c r="Y116" s="21">
        <v>0</v>
      </c>
      <c r="Z116" s="21">
        <v>0</v>
      </c>
      <c r="AA116" s="21">
        <v>1000</v>
      </c>
      <c r="AB116" s="21">
        <v>113000</v>
      </c>
      <c r="AC116" s="21">
        <v>306043.96</v>
      </c>
      <c r="AD116" s="21">
        <v>0</v>
      </c>
      <c r="AE116" s="21">
        <v>200000</v>
      </c>
      <c r="AF116" s="21">
        <v>2010917</v>
      </c>
      <c r="AG116" s="21">
        <v>0</v>
      </c>
      <c r="AH116" s="21">
        <v>0</v>
      </c>
      <c r="AI116" s="21">
        <v>0</v>
      </c>
      <c r="AJ116" s="4"/>
    </row>
    <row r="117" spans="1:36" ht="60" customHeight="1">
      <c r="A117" s="17" t="s">
        <v>206</v>
      </c>
      <c r="B117" s="18" t="str">
        <f>"Округ №14 (№ 14)"</f>
        <v>Округ №14 (№ 14)</v>
      </c>
      <c r="C117" s="18" t="s">
        <v>207</v>
      </c>
      <c r="D117" s="19">
        <v>9410</v>
      </c>
      <c r="E117" s="20"/>
      <c r="F117" s="21">
        <v>9410</v>
      </c>
      <c r="G117" s="21">
        <v>9410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9410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9410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4"/>
    </row>
    <row r="118" spans="1:36" ht="60" customHeight="1">
      <c r="A118" s="17" t="s">
        <v>208</v>
      </c>
      <c r="B118" s="18" t="str">
        <f>"Округ №14 (№ 14)"</f>
        <v>Округ №14 (№ 14)</v>
      </c>
      <c r="C118" s="18" t="s">
        <v>209</v>
      </c>
      <c r="D118" s="19">
        <v>34500</v>
      </c>
      <c r="E118" s="20"/>
      <c r="F118" s="21">
        <v>34500</v>
      </c>
      <c r="G118" s="21">
        <v>0</v>
      </c>
      <c r="H118" s="21">
        <v>0</v>
      </c>
      <c r="I118" s="21">
        <v>34500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660</v>
      </c>
      <c r="Q118" s="21">
        <v>660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33840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33840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4"/>
    </row>
    <row r="119" spans="1:36" ht="60" customHeight="1">
      <c r="A119" s="17" t="s">
        <v>210</v>
      </c>
      <c r="B119" s="18" t="str">
        <f>"Округ №14 (№ 14)"</f>
        <v>Округ №14 (№ 14)</v>
      </c>
      <c r="C119" s="18" t="s">
        <v>211</v>
      </c>
      <c r="D119" s="19">
        <v>34600</v>
      </c>
      <c r="E119" s="20"/>
      <c r="F119" s="21">
        <v>34600</v>
      </c>
      <c r="G119" s="21">
        <v>0</v>
      </c>
      <c r="H119" s="21">
        <v>34600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34600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23580</v>
      </c>
      <c r="AD119" s="21">
        <v>0</v>
      </c>
      <c r="AE119" s="21">
        <v>0</v>
      </c>
      <c r="AF119" s="21">
        <v>11020</v>
      </c>
      <c r="AG119" s="21">
        <v>0</v>
      </c>
      <c r="AH119" s="21">
        <v>0</v>
      </c>
      <c r="AI119" s="21">
        <v>0</v>
      </c>
      <c r="AJ119" s="4"/>
    </row>
    <row r="120" spans="1:36" ht="60" customHeight="1">
      <c r="A120" s="17" t="s">
        <v>212</v>
      </c>
      <c r="B120" s="18" t="str">
        <f>"Округ №14 (№ 14)"</f>
        <v>Округ №14 (№ 14)</v>
      </c>
      <c r="C120" s="18" t="s">
        <v>213</v>
      </c>
      <c r="D120" s="19">
        <v>2302469.76</v>
      </c>
      <c r="E120" s="20"/>
      <c r="F120" s="21">
        <v>2302469.76</v>
      </c>
      <c r="G120" s="21">
        <v>0</v>
      </c>
      <c r="H120" s="21">
        <v>2292469.76</v>
      </c>
      <c r="I120" s="21">
        <v>0</v>
      </c>
      <c r="J120" s="21">
        <v>10000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2302469.76</v>
      </c>
      <c r="X120" s="21">
        <v>0</v>
      </c>
      <c r="Y120" s="21">
        <v>0</v>
      </c>
      <c r="Z120" s="21">
        <v>28200</v>
      </c>
      <c r="AA120" s="21">
        <v>0</v>
      </c>
      <c r="AB120" s="21">
        <v>105000</v>
      </c>
      <c r="AC120" s="21">
        <v>194269.76</v>
      </c>
      <c r="AD120" s="21">
        <v>0</v>
      </c>
      <c r="AE120" s="21">
        <v>200000</v>
      </c>
      <c r="AF120" s="21">
        <v>1775000</v>
      </c>
      <c r="AG120" s="21">
        <v>0</v>
      </c>
      <c r="AH120" s="21">
        <v>0</v>
      </c>
      <c r="AI120" s="21">
        <v>0</v>
      </c>
      <c r="AJ120" s="4"/>
    </row>
    <row r="121" spans="1:36" ht="60" customHeight="1">
      <c r="A121" s="17" t="s">
        <v>214</v>
      </c>
      <c r="B121" s="18" t="str">
        <f>"Округ №14 (№ 14)"</f>
        <v>Округ №14 (№ 14)</v>
      </c>
      <c r="C121" s="18" t="s">
        <v>215</v>
      </c>
      <c r="D121" s="19">
        <v>0</v>
      </c>
      <c r="E121" s="20"/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4"/>
    </row>
    <row r="122" spans="1:36" ht="60" customHeight="1">
      <c r="A122" s="17" t="s">
        <v>216</v>
      </c>
      <c r="B122" s="18" t="str">
        <f>"Округ №14 (№ 14)"</f>
        <v>Округ №14 (№ 14)</v>
      </c>
      <c r="C122" s="18" t="s">
        <v>217</v>
      </c>
      <c r="D122" s="19">
        <v>24968</v>
      </c>
      <c r="E122" s="20"/>
      <c r="F122" s="21">
        <v>24968</v>
      </c>
      <c r="G122" s="21">
        <v>0</v>
      </c>
      <c r="H122" s="21">
        <v>24968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24968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19968</v>
      </c>
      <c r="AD122" s="21">
        <v>0</v>
      </c>
      <c r="AE122" s="21">
        <v>0</v>
      </c>
      <c r="AF122" s="21">
        <v>5000</v>
      </c>
      <c r="AG122" s="21">
        <v>0</v>
      </c>
      <c r="AH122" s="21">
        <v>0</v>
      </c>
      <c r="AI122" s="21">
        <v>0</v>
      </c>
      <c r="AJ122" s="4"/>
    </row>
    <row r="123" spans="1:36" ht="60" customHeight="1">
      <c r="A123" s="17" t="s">
        <v>218</v>
      </c>
      <c r="B123" s="18" t="str">
        <f>"Округ №14 (№ 14)"</f>
        <v>Округ №14 (№ 14)</v>
      </c>
      <c r="C123" s="18" t="s">
        <v>219</v>
      </c>
      <c r="D123" s="19">
        <v>0</v>
      </c>
      <c r="E123" s="20"/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4"/>
    </row>
    <row r="124" spans="1:36" ht="60" customHeight="1">
      <c r="A124" s="17" t="s">
        <v>220</v>
      </c>
      <c r="B124" s="18" t="str">
        <f>"Округ №14 (№ 14)"</f>
        <v>Округ №14 (№ 14)</v>
      </c>
      <c r="C124" s="18" t="s">
        <v>221</v>
      </c>
      <c r="D124" s="19">
        <v>0</v>
      </c>
      <c r="E124" s="20"/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4"/>
    </row>
    <row r="125" spans="1:36" ht="60" customHeight="1">
      <c r="A125" s="14" t="s">
        <v>20</v>
      </c>
      <c r="B125" s="21"/>
      <c r="C125" s="21" t="s">
        <v>222</v>
      </c>
      <c r="D125" s="19">
        <v>2405947.76</v>
      </c>
      <c r="E125" s="20"/>
      <c r="F125" s="21">
        <v>2405947.76</v>
      </c>
      <c r="G125" s="21">
        <v>9410</v>
      </c>
      <c r="H125" s="21">
        <v>2352037.76</v>
      </c>
      <c r="I125" s="21">
        <v>34500</v>
      </c>
      <c r="J125" s="21">
        <v>10000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660</v>
      </c>
      <c r="Q125" s="21">
        <v>660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2405287.76</v>
      </c>
      <c r="X125" s="21">
        <v>0</v>
      </c>
      <c r="Y125" s="21">
        <v>0</v>
      </c>
      <c r="Z125" s="21">
        <v>28200</v>
      </c>
      <c r="AA125" s="21">
        <v>0</v>
      </c>
      <c r="AB125" s="21">
        <v>105000</v>
      </c>
      <c r="AC125" s="21">
        <v>281067.76</v>
      </c>
      <c r="AD125" s="21">
        <v>0</v>
      </c>
      <c r="AE125" s="21">
        <v>200000</v>
      </c>
      <c r="AF125" s="21">
        <v>1791020</v>
      </c>
      <c r="AG125" s="21">
        <v>0</v>
      </c>
      <c r="AH125" s="21">
        <v>0</v>
      </c>
      <c r="AI125" s="21">
        <v>0</v>
      </c>
      <c r="AJ125" s="4"/>
    </row>
    <row r="126" spans="1:36" ht="60" customHeight="1">
      <c r="A126" s="17" t="s">
        <v>223</v>
      </c>
      <c r="B126" s="18" t="str">
        <f>"Округ №15 (№ 15)"</f>
        <v>Округ №15 (№ 15)</v>
      </c>
      <c r="C126" s="18" t="s">
        <v>224</v>
      </c>
      <c r="D126" s="19">
        <v>2332093.3</v>
      </c>
      <c r="E126" s="20"/>
      <c r="F126" s="21">
        <v>2332093.3</v>
      </c>
      <c r="G126" s="21">
        <v>0</v>
      </c>
      <c r="H126" s="21">
        <v>2332093.3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2332093.3</v>
      </c>
      <c r="X126" s="21">
        <v>0</v>
      </c>
      <c r="Y126" s="21">
        <v>0</v>
      </c>
      <c r="Z126" s="21">
        <v>35350</v>
      </c>
      <c r="AA126" s="21">
        <v>0</v>
      </c>
      <c r="AB126" s="21">
        <v>70000</v>
      </c>
      <c r="AC126" s="21">
        <v>111743.3</v>
      </c>
      <c r="AD126" s="21">
        <v>0</v>
      </c>
      <c r="AE126" s="21">
        <v>200000</v>
      </c>
      <c r="AF126" s="21">
        <v>1915000</v>
      </c>
      <c r="AG126" s="21">
        <v>0</v>
      </c>
      <c r="AH126" s="21">
        <v>0</v>
      </c>
      <c r="AI126" s="21">
        <v>0</v>
      </c>
      <c r="AJ126" s="4"/>
    </row>
    <row r="127" spans="1:36" ht="60" customHeight="1">
      <c r="A127" s="17" t="s">
        <v>225</v>
      </c>
      <c r="B127" s="18" t="str">
        <f>"Округ №15 (№ 15)"</f>
        <v>Округ №15 (№ 15)</v>
      </c>
      <c r="C127" s="18" t="s">
        <v>226</v>
      </c>
      <c r="D127" s="19">
        <v>0</v>
      </c>
      <c r="E127" s="20"/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4"/>
    </row>
    <row r="128" spans="1:36" ht="60" customHeight="1">
      <c r="A128" s="17" t="s">
        <v>227</v>
      </c>
      <c r="B128" s="18" t="str">
        <f>"Округ №15 (№ 15)"</f>
        <v>Округ №15 (№ 15)</v>
      </c>
      <c r="C128" s="18" t="s">
        <v>228</v>
      </c>
      <c r="D128" s="19">
        <v>55370</v>
      </c>
      <c r="E128" s="20"/>
      <c r="F128" s="21">
        <v>55370</v>
      </c>
      <c r="G128" s="21">
        <v>27370</v>
      </c>
      <c r="H128" s="21">
        <v>28000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55370</v>
      </c>
      <c r="X128" s="21">
        <v>0</v>
      </c>
      <c r="Y128" s="21">
        <v>0</v>
      </c>
      <c r="Z128" s="21">
        <v>0</v>
      </c>
      <c r="AA128" s="21">
        <v>0</v>
      </c>
      <c r="AB128" s="21">
        <v>20000</v>
      </c>
      <c r="AC128" s="21">
        <v>27370</v>
      </c>
      <c r="AD128" s="21">
        <v>0</v>
      </c>
      <c r="AE128" s="21">
        <v>0</v>
      </c>
      <c r="AF128" s="21">
        <v>8000</v>
      </c>
      <c r="AG128" s="21">
        <v>0</v>
      </c>
      <c r="AH128" s="21">
        <v>0</v>
      </c>
      <c r="AI128" s="21">
        <v>0</v>
      </c>
      <c r="AJ128" s="4"/>
    </row>
    <row r="129" spans="1:36" ht="60" customHeight="1">
      <c r="A129" s="17" t="s">
        <v>229</v>
      </c>
      <c r="B129" s="18" t="str">
        <f>"Округ №15 (№ 15)"</f>
        <v>Округ №15 (№ 15)</v>
      </c>
      <c r="C129" s="18" t="s">
        <v>230</v>
      </c>
      <c r="D129" s="19">
        <v>0</v>
      </c>
      <c r="E129" s="20"/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4"/>
    </row>
    <row r="130" spans="1:36" ht="60" customHeight="1">
      <c r="A130" s="17" t="s">
        <v>231</v>
      </c>
      <c r="B130" s="18" t="str">
        <f>"Округ №15 (№ 15)"</f>
        <v>Округ №15 (№ 15)</v>
      </c>
      <c r="C130" s="18" t="s">
        <v>232</v>
      </c>
      <c r="D130" s="19">
        <v>0</v>
      </c>
      <c r="E130" s="20"/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4"/>
    </row>
    <row r="131" spans="1:36" ht="60" customHeight="1">
      <c r="A131" s="17" t="s">
        <v>233</v>
      </c>
      <c r="B131" s="18" t="str">
        <f>"Округ №15 (№ 15)"</f>
        <v>Округ №15 (№ 15)</v>
      </c>
      <c r="C131" s="18" t="s">
        <v>234</v>
      </c>
      <c r="D131" s="19">
        <v>72000</v>
      </c>
      <c r="E131" s="20"/>
      <c r="F131" s="21">
        <v>72000</v>
      </c>
      <c r="G131" s="21">
        <v>0</v>
      </c>
      <c r="H131" s="21">
        <v>72000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72000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40546</v>
      </c>
      <c r="AD131" s="21">
        <v>0</v>
      </c>
      <c r="AE131" s="21">
        <v>0</v>
      </c>
      <c r="AF131" s="21">
        <v>31454</v>
      </c>
      <c r="AG131" s="21">
        <v>0</v>
      </c>
      <c r="AH131" s="21">
        <v>0</v>
      </c>
      <c r="AI131" s="21">
        <v>0</v>
      </c>
      <c r="AJ131" s="4"/>
    </row>
    <row r="132" spans="1:36" ht="60" customHeight="1">
      <c r="A132" s="17" t="s">
        <v>235</v>
      </c>
      <c r="B132" s="18" t="str">
        <f>"Округ №15 (№ 15)"</f>
        <v>Округ №15 (№ 15)</v>
      </c>
      <c r="C132" s="18" t="s">
        <v>236</v>
      </c>
      <c r="D132" s="19">
        <v>106100</v>
      </c>
      <c r="E132" s="20"/>
      <c r="F132" s="21">
        <v>106100</v>
      </c>
      <c r="G132" s="21">
        <v>38000</v>
      </c>
      <c r="H132" s="21">
        <v>68100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106100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73960</v>
      </c>
      <c r="AD132" s="21">
        <v>0</v>
      </c>
      <c r="AE132" s="21">
        <v>0</v>
      </c>
      <c r="AF132" s="21">
        <v>1641</v>
      </c>
      <c r="AG132" s="21">
        <v>30499</v>
      </c>
      <c r="AH132" s="21">
        <v>0</v>
      </c>
      <c r="AI132" s="21">
        <v>0</v>
      </c>
      <c r="AJ132" s="4"/>
    </row>
    <row r="133" spans="1:36" ht="60" customHeight="1">
      <c r="A133" s="14" t="s">
        <v>20</v>
      </c>
      <c r="B133" s="21"/>
      <c r="C133" s="21" t="s">
        <v>237</v>
      </c>
      <c r="D133" s="19">
        <v>2565563.3</v>
      </c>
      <c r="E133" s="20"/>
      <c r="F133" s="21">
        <v>2565563.3</v>
      </c>
      <c r="G133" s="21">
        <v>65370</v>
      </c>
      <c r="H133" s="21">
        <v>2500193.3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2565563.3</v>
      </c>
      <c r="X133" s="21">
        <v>0</v>
      </c>
      <c r="Y133" s="21">
        <v>0</v>
      </c>
      <c r="Z133" s="21">
        <v>35350</v>
      </c>
      <c r="AA133" s="21">
        <v>0</v>
      </c>
      <c r="AB133" s="21">
        <v>90000</v>
      </c>
      <c r="AC133" s="21">
        <v>253619.3</v>
      </c>
      <c r="AD133" s="21">
        <v>0</v>
      </c>
      <c r="AE133" s="21">
        <v>200000</v>
      </c>
      <c r="AF133" s="21">
        <v>1956095</v>
      </c>
      <c r="AG133" s="21">
        <v>30499</v>
      </c>
      <c r="AH133" s="21">
        <v>0</v>
      </c>
      <c r="AI133" s="21">
        <v>0</v>
      </c>
      <c r="AJ133" s="4"/>
    </row>
    <row r="134" spans="1:36" ht="60" customHeight="1">
      <c r="A134" s="17" t="s">
        <v>238</v>
      </c>
      <c r="B134" s="18" t="str">
        <f>"Округ №16 (№ 16)"</f>
        <v>Округ №16 (№ 16)</v>
      </c>
      <c r="C134" s="18" t="s">
        <v>239</v>
      </c>
      <c r="D134" s="19">
        <v>0</v>
      </c>
      <c r="E134" s="20"/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4"/>
    </row>
    <row r="135" spans="1:36" ht="60" customHeight="1">
      <c r="A135" s="17" t="s">
        <v>240</v>
      </c>
      <c r="B135" s="18" t="str">
        <f>"Округ №16 (№ 16)"</f>
        <v>Округ №16 (№ 16)</v>
      </c>
      <c r="C135" s="18" t="s">
        <v>241</v>
      </c>
      <c r="D135" s="19">
        <v>26227</v>
      </c>
      <c r="E135" s="20"/>
      <c r="F135" s="21">
        <v>26227</v>
      </c>
      <c r="G135" s="21">
        <v>0</v>
      </c>
      <c r="H135" s="21">
        <v>22950</v>
      </c>
      <c r="I135" s="21">
        <v>0</v>
      </c>
      <c r="J135" s="21">
        <v>3277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26227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16896.8</v>
      </c>
      <c r="AD135" s="21">
        <v>0</v>
      </c>
      <c r="AE135" s="21">
        <v>0</v>
      </c>
      <c r="AF135" s="21">
        <v>9330.2</v>
      </c>
      <c r="AG135" s="21">
        <v>0</v>
      </c>
      <c r="AH135" s="21">
        <v>0</v>
      </c>
      <c r="AI135" s="21">
        <v>0</v>
      </c>
      <c r="AJ135" s="4"/>
    </row>
    <row r="136" spans="1:36" ht="60" customHeight="1">
      <c r="A136" s="17" t="s">
        <v>242</v>
      </c>
      <c r="B136" s="18" t="str">
        <f>"Округ №16 (№ 16)"</f>
        <v>Округ №16 (№ 16)</v>
      </c>
      <c r="C136" s="18" t="s">
        <v>243</v>
      </c>
      <c r="D136" s="19">
        <v>2313069.66</v>
      </c>
      <c r="E136" s="20"/>
      <c r="F136" s="21">
        <v>2313069.66</v>
      </c>
      <c r="G136" s="21">
        <v>0</v>
      </c>
      <c r="H136" s="21">
        <v>2313069.66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2313069.66</v>
      </c>
      <c r="X136" s="21">
        <v>0</v>
      </c>
      <c r="Y136" s="21">
        <v>0</v>
      </c>
      <c r="Z136" s="21">
        <v>7150</v>
      </c>
      <c r="AA136" s="21">
        <v>0</v>
      </c>
      <c r="AB136" s="21">
        <v>80000</v>
      </c>
      <c r="AC136" s="21">
        <v>160919.66</v>
      </c>
      <c r="AD136" s="21">
        <v>0</v>
      </c>
      <c r="AE136" s="21">
        <v>200000</v>
      </c>
      <c r="AF136" s="21">
        <v>1865000</v>
      </c>
      <c r="AG136" s="21">
        <v>0</v>
      </c>
      <c r="AH136" s="21">
        <v>0</v>
      </c>
      <c r="AI136" s="21">
        <v>0</v>
      </c>
      <c r="AJ136" s="4"/>
    </row>
    <row r="137" spans="1:36" ht="60" customHeight="1">
      <c r="A137" s="17" t="s">
        <v>244</v>
      </c>
      <c r="B137" s="18" t="str">
        <f>"Округ №16 (№ 16)"</f>
        <v>Округ №16 (№ 16)</v>
      </c>
      <c r="C137" s="18" t="s">
        <v>245</v>
      </c>
      <c r="D137" s="19">
        <v>0</v>
      </c>
      <c r="E137" s="20"/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4"/>
    </row>
    <row r="138" spans="1:36" ht="60" customHeight="1">
      <c r="A138" s="17" t="s">
        <v>246</v>
      </c>
      <c r="B138" s="18" t="str">
        <f>"Округ №16 (№ 16)"</f>
        <v>Округ №16 (№ 16)</v>
      </c>
      <c r="C138" s="18" t="s">
        <v>247</v>
      </c>
      <c r="D138" s="19">
        <v>22740</v>
      </c>
      <c r="E138" s="20"/>
      <c r="F138" s="21">
        <v>22740</v>
      </c>
      <c r="G138" s="21">
        <v>22740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22740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22740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4"/>
    </row>
    <row r="139" spans="1:36" ht="60" customHeight="1">
      <c r="A139" s="17" t="s">
        <v>248</v>
      </c>
      <c r="B139" s="18" t="str">
        <f>"Округ №16 (№ 16)"</f>
        <v>Округ №16 (№ 16)</v>
      </c>
      <c r="C139" s="18" t="s">
        <v>249</v>
      </c>
      <c r="D139" s="19">
        <v>0</v>
      </c>
      <c r="E139" s="20"/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4"/>
    </row>
    <row r="140" spans="1:36" ht="60" customHeight="1">
      <c r="A140" s="17" t="s">
        <v>250</v>
      </c>
      <c r="B140" s="18" t="str">
        <f>"Округ №16 (№ 16)"</f>
        <v>Округ №16 (№ 16)</v>
      </c>
      <c r="C140" s="18" t="s">
        <v>251</v>
      </c>
      <c r="D140" s="19">
        <v>22600</v>
      </c>
      <c r="E140" s="20"/>
      <c r="F140" s="21">
        <v>22600</v>
      </c>
      <c r="G140" s="21">
        <v>0</v>
      </c>
      <c r="H140" s="21">
        <v>22600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1400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1400</v>
      </c>
      <c r="W140" s="21">
        <v>21200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21200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4"/>
    </row>
    <row r="141" spans="1:36" ht="60" customHeight="1">
      <c r="A141" s="17" t="s">
        <v>252</v>
      </c>
      <c r="B141" s="18" t="str">
        <f>"Округ №16 (№ 16)"</f>
        <v>Округ №16 (№ 16)</v>
      </c>
      <c r="C141" s="18" t="s">
        <v>253</v>
      </c>
      <c r="D141" s="19">
        <v>0</v>
      </c>
      <c r="E141" s="20"/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4"/>
    </row>
    <row r="142" spans="1:36" ht="60" customHeight="1">
      <c r="A142" s="14" t="s">
        <v>20</v>
      </c>
      <c r="B142" s="21"/>
      <c r="C142" s="21" t="s">
        <v>254</v>
      </c>
      <c r="D142" s="19">
        <v>2384636.66</v>
      </c>
      <c r="E142" s="20"/>
      <c r="F142" s="21">
        <v>2384636.66</v>
      </c>
      <c r="G142" s="21">
        <v>22740</v>
      </c>
      <c r="H142" s="21">
        <v>2358619.66</v>
      </c>
      <c r="I142" s="21">
        <v>0</v>
      </c>
      <c r="J142" s="21">
        <v>3277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1400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1400</v>
      </c>
      <c r="W142" s="21">
        <v>2383236.66</v>
      </c>
      <c r="X142" s="21">
        <v>0</v>
      </c>
      <c r="Y142" s="21">
        <v>0</v>
      </c>
      <c r="Z142" s="21">
        <v>7150</v>
      </c>
      <c r="AA142" s="21">
        <v>0</v>
      </c>
      <c r="AB142" s="21">
        <v>80000</v>
      </c>
      <c r="AC142" s="21">
        <v>221756.46</v>
      </c>
      <c r="AD142" s="21">
        <v>0</v>
      </c>
      <c r="AE142" s="21">
        <v>200000</v>
      </c>
      <c r="AF142" s="21">
        <v>1874330.2</v>
      </c>
      <c r="AG142" s="21">
        <v>0</v>
      </c>
      <c r="AH142" s="21">
        <v>0</v>
      </c>
      <c r="AI142" s="21">
        <v>0</v>
      </c>
      <c r="AJ142" s="4"/>
    </row>
    <row r="143" spans="1:36" ht="60" customHeight="1">
      <c r="A143" s="17" t="s">
        <v>255</v>
      </c>
      <c r="B143" s="18" t="str">
        <f>"Округ №17 (№ 17)"</f>
        <v>Округ №17 (№ 17)</v>
      </c>
      <c r="C143" s="18" t="s">
        <v>256</v>
      </c>
      <c r="D143" s="19">
        <v>0</v>
      </c>
      <c r="E143" s="20"/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4"/>
    </row>
    <row r="144" spans="1:36" ht="60" customHeight="1">
      <c r="A144" s="17" t="s">
        <v>257</v>
      </c>
      <c r="B144" s="18" t="str">
        <f>"Округ №17 (№ 17)"</f>
        <v>Округ №17 (№ 17)</v>
      </c>
      <c r="C144" s="18" t="s">
        <v>258</v>
      </c>
      <c r="D144" s="19">
        <v>68100</v>
      </c>
      <c r="E144" s="20"/>
      <c r="F144" s="21">
        <v>68100</v>
      </c>
      <c r="G144" s="21">
        <v>0</v>
      </c>
      <c r="H144" s="21">
        <v>68100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68100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27260</v>
      </c>
      <c r="AD144" s="21">
        <v>0</v>
      </c>
      <c r="AE144" s="21">
        <v>0</v>
      </c>
      <c r="AF144" s="21">
        <v>40840</v>
      </c>
      <c r="AG144" s="21">
        <v>0</v>
      </c>
      <c r="AH144" s="21">
        <v>0</v>
      </c>
      <c r="AI144" s="21">
        <v>0</v>
      </c>
      <c r="AJ144" s="4"/>
    </row>
    <row r="145" spans="1:36" ht="60" customHeight="1">
      <c r="A145" s="17" t="s">
        <v>259</v>
      </c>
      <c r="B145" s="18" t="str">
        <f>"Округ №17 (№ 17)"</f>
        <v>Округ №17 (№ 17)</v>
      </c>
      <c r="C145" s="18" t="s">
        <v>260</v>
      </c>
      <c r="D145" s="19">
        <v>2345674.4</v>
      </c>
      <c r="E145" s="20"/>
      <c r="F145" s="21">
        <v>2345674.4</v>
      </c>
      <c r="G145" s="21">
        <v>0</v>
      </c>
      <c r="H145" s="21">
        <v>2345674.4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2345674.4</v>
      </c>
      <c r="X145" s="21">
        <v>0</v>
      </c>
      <c r="Y145" s="21">
        <v>0</v>
      </c>
      <c r="Z145" s="21">
        <v>7150</v>
      </c>
      <c r="AA145" s="21">
        <v>0</v>
      </c>
      <c r="AB145" s="21">
        <v>70000</v>
      </c>
      <c r="AC145" s="21">
        <v>103524.4</v>
      </c>
      <c r="AD145" s="21">
        <v>0</v>
      </c>
      <c r="AE145" s="21">
        <v>200000</v>
      </c>
      <c r="AF145" s="21">
        <v>1965000</v>
      </c>
      <c r="AG145" s="21">
        <v>0</v>
      </c>
      <c r="AH145" s="21">
        <v>0</v>
      </c>
      <c r="AI145" s="21">
        <v>0</v>
      </c>
      <c r="AJ145" s="4"/>
    </row>
    <row r="146" spans="1:36" ht="60" customHeight="1">
      <c r="A146" s="17" t="s">
        <v>261</v>
      </c>
      <c r="B146" s="18" t="str">
        <f>"Округ №17 (№ 17)"</f>
        <v>Округ №17 (№ 17)</v>
      </c>
      <c r="C146" s="18" t="s">
        <v>262</v>
      </c>
      <c r="D146" s="19">
        <v>0</v>
      </c>
      <c r="E146" s="20"/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4"/>
    </row>
    <row r="147" spans="1:36" ht="60" customHeight="1">
      <c r="A147" s="17" t="s">
        <v>263</v>
      </c>
      <c r="B147" s="18" t="str">
        <f>"Округ №17 (№ 17)"</f>
        <v>Округ №17 (№ 17)</v>
      </c>
      <c r="C147" s="18" t="s">
        <v>264</v>
      </c>
      <c r="D147" s="19">
        <v>112600</v>
      </c>
      <c r="E147" s="20"/>
      <c r="F147" s="21">
        <v>112600</v>
      </c>
      <c r="G147" s="21">
        <v>1341</v>
      </c>
      <c r="H147" s="21">
        <v>111259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112600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12600</v>
      </c>
      <c r="AD147" s="21">
        <v>0</v>
      </c>
      <c r="AE147" s="21">
        <v>0</v>
      </c>
      <c r="AF147" s="21">
        <v>100000</v>
      </c>
      <c r="AG147" s="21">
        <v>0</v>
      </c>
      <c r="AH147" s="21">
        <v>0</v>
      </c>
      <c r="AI147" s="21">
        <v>0</v>
      </c>
      <c r="AJ147" s="4"/>
    </row>
    <row r="148" spans="1:36" ht="60" customHeight="1">
      <c r="A148" s="17" t="s">
        <v>265</v>
      </c>
      <c r="B148" s="18" t="str">
        <f>"Округ №17 (№ 17)"</f>
        <v>Округ №17 (№ 17)</v>
      </c>
      <c r="C148" s="18" t="s">
        <v>266</v>
      </c>
      <c r="D148" s="19">
        <v>26899</v>
      </c>
      <c r="E148" s="20"/>
      <c r="F148" s="21">
        <v>26899</v>
      </c>
      <c r="G148" s="21">
        <v>399</v>
      </c>
      <c r="H148" s="21">
        <v>26500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26899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20500</v>
      </c>
      <c r="AD148" s="21">
        <v>0</v>
      </c>
      <c r="AE148" s="21">
        <v>0</v>
      </c>
      <c r="AF148" s="21">
        <v>6000</v>
      </c>
      <c r="AG148" s="21">
        <v>399</v>
      </c>
      <c r="AH148" s="21">
        <v>0</v>
      </c>
      <c r="AI148" s="21">
        <v>0</v>
      </c>
      <c r="AJ148" s="4"/>
    </row>
    <row r="149" spans="1:36" ht="60" customHeight="1">
      <c r="A149" s="17" t="s">
        <v>267</v>
      </c>
      <c r="B149" s="18" t="str">
        <f>"Округ №17 (№ 17)"</f>
        <v>Округ №17 (№ 17)</v>
      </c>
      <c r="C149" s="18" t="s">
        <v>268</v>
      </c>
      <c r="D149" s="19">
        <v>0</v>
      </c>
      <c r="E149" s="20"/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4"/>
    </row>
    <row r="150" spans="1:36" ht="60" customHeight="1">
      <c r="A150" s="14" t="s">
        <v>20</v>
      </c>
      <c r="B150" s="21"/>
      <c r="C150" s="21" t="s">
        <v>269</v>
      </c>
      <c r="D150" s="19">
        <v>2553273.4</v>
      </c>
      <c r="E150" s="20"/>
      <c r="F150" s="21">
        <v>2553273.4</v>
      </c>
      <c r="G150" s="21">
        <v>1740</v>
      </c>
      <c r="H150" s="21">
        <v>2551533.4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2553273.4</v>
      </c>
      <c r="X150" s="21">
        <v>0</v>
      </c>
      <c r="Y150" s="21">
        <v>0</v>
      </c>
      <c r="Z150" s="21">
        <v>7150</v>
      </c>
      <c r="AA150" s="21">
        <v>0</v>
      </c>
      <c r="AB150" s="21">
        <v>70000</v>
      </c>
      <c r="AC150" s="21">
        <v>163884.4</v>
      </c>
      <c r="AD150" s="21">
        <v>0</v>
      </c>
      <c r="AE150" s="21">
        <v>200000</v>
      </c>
      <c r="AF150" s="21">
        <v>2111840</v>
      </c>
      <c r="AG150" s="21">
        <v>399</v>
      </c>
      <c r="AH150" s="21">
        <v>0</v>
      </c>
      <c r="AI150" s="21">
        <v>0</v>
      </c>
      <c r="AJ150" s="4"/>
    </row>
    <row r="151" spans="1:36" ht="60" customHeight="1">
      <c r="A151" s="17" t="s">
        <v>270</v>
      </c>
      <c r="B151" s="18" t="str">
        <f>"Округ №18 (№ 18)"</f>
        <v>Округ №18 (№ 18)</v>
      </c>
      <c r="C151" s="18" t="s">
        <v>271</v>
      </c>
      <c r="D151" s="19">
        <v>83760</v>
      </c>
      <c r="E151" s="20"/>
      <c r="F151" s="21">
        <v>83760</v>
      </c>
      <c r="G151" s="21">
        <v>49160</v>
      </c>
      <c r="H151" s="21">
        <v>34600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83760</v>
      </c>
      <c r="X151" s="21">
        <v>0</v>
      </c>
      <c r="Y151" s="21">
        <v>0</v>
      </c>
      <c r="Z151" s="21">
        <v>0</v>
      </c>
      <c r="AA151" s="21">
        <v>0</v>
      </c>
      <c r="AB151" s="21">
        <v>50000</v>
      </c>
      <c r="AC151" s="21">
        <v>26760</v>
      </c>
      <c r="AD151" s="21">
        <v>0</v>
      </c>
      <c r="AE151" s="21">
        <v>0</v>
      </c>
      <c r="AF151" s="21">
        <v>0</v>
      </c>
      <c r="AG151" s="21">
        <v>7000</v>
      </c>
      <c r="AH151" s="21">
        <v>0</v>
      </c>
      <c r="AI151" s="21">
        <v>0</v>
      </c>
      <c r="AJ151" s="4"/>
    </row>
    <row r="152" spans="1:36" ht="60" customHeight="1">
      <c r="A152" s="17" t="s">
        <v>272</v>
      </c>
      <c r="B152" s="18" t="str">
        <f>"Округ №18 (№ 18)"</f>
        <v>Округ №18 (№ 18)</v>
      </c>
      <c r="C152" s="18" t="s">
        <v>273</v>
      </c>
      <c r="D152" s="19">
        <v>2425146.8</v>
      </c>
      <c r="E152" s="20"/>
      <c r="F152" s="21">
        <v>2425146.8</v>
      </c>
      <c r="G152" s="21">
        <v>0</v>
      </c>
      <c r="H152" s="21">
        <v>2425146.8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2425146.8</v>
      </c>
      <c r="X152" s="21">
        <v>0</v>
      </c>
      <c r="Y152" s="21">
        <v>0</v>
      </c>
      <c r="Z152" s="21">
        <v>0</v>
      </c>
      <c r="AA152" s="21">
        <v>0</v>
      </c>
      <c r="AB152" s="21">
        <v>105000</v>
      </c>
      <c r="AC152" s="21">
        <v>125946.8</v>
      </c>
      <c r="AD152" s="21">
        <v>0</v>
      </c>
      <c r="AE152" s="21">
        <v>200000</v>
      </c>
      <c r="AF152" s="21">
        <v>1994200</v>
      </c>
      <c r="AG152" s="21">
        <v>0</v>
      </c>
      <c r="AH152" s="21">
        <v>0</v>
      </c>
      <c r="AI152" s="21">
        <v>0</v>
      </c>
      <c r="AJ152" s="4"/>
    </row>
    <row r="153" spans="1:36" ht="60" customHeight="1">
      <c r="A153" s="17" t="s">
        <v>274</v>
      </c>
      <c r="B153" s="18" t="str">
        <f>"Округ №18 (№ 18)"</f>
        <v>Округ №18 (№ 18)</v>
      </c>
      <c r="C153" s="18" t="s">
        <v>275</v>
      </c>
      <c r="D153" s="19">
        <v>17600</v>
      </c>
      <c r="E153" s="20"/>
      <c r="F153" s="21">
        <v>17600</v>
      </c>
      <c r="G153" s="21">
        <v>11341</v>
      </c>
      <c r="H153" s="21">
        <v>6259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17600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17600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4"/>
    </row>
    <row r="154" spans="1:36" ht="60" customHeight="1">
      <c r="A154" s="17" t="s">
        <v>276</v>
      </c>
      <c r="B154" s="18" t="str">
        <f>"Округ №18 (№ 18)"</f>
        <v>Округ №18 (№ 18)</v>
      </c>
      <c r="C154" s="18" t="s">
        <v>277</v>
      </c>
      <c r="D154" s="19">
        <v>8800</v>
      </c>
      <c r="E154" s="20"/>
      <c r="F154" s="21">
        <v>8800</v>
      </c>
      <c r="G154" s="21">
        <v>8800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8800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8800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4"/>
    </row>
    <row r="155" spans="1:36" ht="60" customHeight="1">
      <c r="A155" s="17" t="s">
        <v>278</v>
      </c>
      <c r="B155" s="18" t="str">
        <f>"Округ №18 (№ 18)"</f>
        <v>Округ №18 (№ 18)</v>
      </c>
      <c r="C155" s="18" t="s">
        <v>279</v>
      </c>
      <c r="D155" s="19">
        <v>28899</v>
      </c>
      <c r="E155" s="20"/>
      <c r="F155" s="21">
        <v>28899</v>
      </c>
      <c r="G155" s="21">
        <v>399</v>
      </c>
      <c r="H155" s="21">
        <v>28500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28899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20500</v>
      </c>
      <c r="AD155" s="21">
        <v>0</v>
      </c>
      <c r="AE155" s="21">
        <v>0</v>
      </c>
      <c r="AF155" s="21">
        <v>8000</v>
      </c>
      <c r="AG155" s="21">
        <v>399</v>
      </c>
      <c r="AH155" s="21">
        <v>0</v>
      </c>
      <c r="AI155" s="21">
        <v>0</v>
      </c>
      <c r="AJ155" s="4"/>
    </row>
    <row r="156" spans="1:36" ht="60" customHeight="1">
      <c r="A156" s="17" t="s">
        <v>280</v>
      </c>
      <c r="B156" s="18" t="str">
        <f>"Округ №18 (№ 18)"</f>
        <v>Округ №18 (№ 18)</v>
      </c>
      <c r="C156" s="18" t="s">
        <v>281</v>
      </c>
      <c r="D156" s="19">
        <v>0</v>
      </c>
      <c r="E156" s="20"/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4"/>
    </row>
    <row r="157" spans="1:36" ht="60" customHeight="1">
      <c r="A157" s="17" t="s">
        <v>282</v>
      </c>
      <c r="B157" s="18" t="str">
        <f>"Округ №18 (№ 18)"</f>
        <v>Округ №18 (№ 18)</v>
      </c>
      <c r="C157" s="18" t="s">
        <v>283</v>
      </c>
      <c r="D157" s="19">
        <v>406000</v>
      </c>
      <c r="E157" s="20"/>
      <c r="F157" s="21">
        <v>406000</v>
      </c>
      <c r="G157" s="21">
        <v>5000</v>
      </c>
      <c r="H157" s="21">
        <v>401000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406000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276000</v>
      </c>
      <c r="AD157" s="21">
        <v>0</v>
      </c>
      <c r="AE157" s="21">
        <v>0</v>
      </c>
      <c r="AF157" s="21">
        <v>130000</v>
      </c>
      <c r="AG157" s="21">
        <v>0</v>
      </c>
      <c r="AH157" s="21">
        <v>0</v>
      </c>
      <c r="AI157" s="21">
        <v>0</v>
      </c>
      <c r="AJ157" s="4"/>
    </row>
    <row r="158" spans="1:36" ht="60" customHeight="1">
      <c r="A158" s="14" t="s">
        <v>20</v>
      </c>
      <c r="B158" s="21"/>
      <c r="C158" s="21" t="s">
        <v>284</v>
      </c>
      <c r="D158" s="19">
        <v>2970205.8</v>
      </c>
      <c r="E158" s="20"/>
      <c r="F158" s="21">
        <v>2970205.8</v>
      </c>
      <c r="G158" s="21">
        <v>74700</v>
      </c>
      <c r="H158" s="21">
        <v>2895505.8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2970205.8</v>
      </c>
      <c r="X158" s="21">
        <v>0</v>
      </c>
      <c r="Y158" s="21">
        <v>0</v>
      </c>
      <c r="Z158" s="21">
        <v>0</v>
      </c>
      <c r="AA158" s="21">
        <v>0</v>
      </c>
      <c r="AB158" s="21">
        <v>155000</v>
      </c>
      <c r="AC158" s="21">
        <v>475606.8</v>
      </c>
      <c r="AD158" s="21">
        <v>0</v>
      </c>
      <c r="AE158" s="21">
        <v>200000</v>
      </c>
      <c r="AF158" s="21">
        <v>2132200</v>
      </c>
      <c r="AG158" s="21">
        <v>7399</v>
      </c>
      <c r="AH158" s="21">
        <v>0</v>
      </c>
      <c r="AI158" s="21">
        <v>0</v>
      </c>
      <c r="AJ158" s="4"/>
    </row>
    <row r="159" spans="1:36" ht="60" customHeight="1">
      <c r="A159" s="17" t="s">
        <v>285</v>
      </c>
      <c r="B159" s="18" t="str">
        <f>"Округ №19 (№ 19)"</f>
        <v>Округ №19 (№ 19)</v>
      </c>
      <c r="C159" s="18" t="s">
        <v>286</v>
      </c>
      <c r="D159" s="19">
        <v>0</v>
      </c>
      <c r="E159" s="20"/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4"/>
    </row>
    <row r="160" spans="1:36" ht="60" customHeight="1">
      <c r="A160" s="17" t="s">
        <v>287</v>
      </c>
      <c r="B160" s="18" t="str">
        <f>"Округ №19 (№ 19)"</f>
        <v>Округ №19 (№ 19)</v>
      </c>
      <c r="C160" s="18" t="s">
        <v>288</v>
      </c>
      <c r="D160" s="19">
        <v>0</v>
      </c>
      <c r="E160" s="20"/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4"/>
    </row>
    <row r="161" spans="1:36" ht="60" customHeight="1">
      <c r="A161" s="17" t="s">
        <v>289</v>
      </c>
      <c r="B161" s="18" t="str">
        <f>"Округ №19 (№ 19)"</f>
        <v>Округ №19 (№ 19)</v>
      </c>
      <c r="C161" s="18" t="s">
        <v>290</v>
      </c>
      <c r="D161" s="19">
        <v>28700</v>
      </c>
      <c r="E161" s="20"/>
      <c r="F161" s="21">
        <v>28700</v>
      </c>
      <c r="G161" s="21">
        <v>0</v>
      </c>
      <c r="H161" s="21">
        <v>28700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28700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21700</v>
      </c>
      <c r="AD161" s="21">
        <v>0</v>
      </c>
      <c r="AE161" s="21">
        <v>0</v>
      </c>
      <c r="AF161" s="21">
        <v>7000</v>
      </c>
      <c r="AG161" s="21">
        <v>0</v>
      </c>
      <c r="AH161" s="21">
        <v>0</v>
      </c>
      <c r="AI161" s="21">
        <v>0</v>
      </c>
      <c r="AJ161" s="4"/>
    </row>
    <row r="162" spans="1:36" ht="60" customHeight="1">
      <c r="A162" s="17" t="s">
        <v>291</v>
      </c>
      <c r="B162" s="18" t="str">
        <f>"Округ №19 (№ 19)"</f>
        <v>Округ №19 (№ 19)</v>
      </c>
      <c r="C162" s="18" t="s">
        <v>292</v>
      </c>
      <c r="D162" s="19">
        <v>0</v>
      </c>
      <c r="E162" s="20"/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4"/>
    </row>
    <row r="163" spans="1:36" ht="60" customHeight="1">
      <c r="A163" s="17" t="s">
        <v>293</v>
      </c>
      <c r="B163" s="18" t="str">
        <f>"Округ №19 (№ 19)"</f>
        <v>Округ №19 (№ 19)</v>
      </c>
      <c r="C163" s="18" t="s">
        <v>294</v>
      </c>
      <c r="D163" s="19">
        <v>0</v>
      </c>
      <c r="E163" s="20"/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4"/>
    </row>
    <row r="164" spans="1:36" ht="60" customHeight="1">
      <c r="A164" s="17" t="s">
        <v>295</v>
      </c>
      <c r="B164" s="18" t="str">
        <f>"Округ №19 (№ 19)"</f>
        <v>Округ №19 (№ 19)</v>
      </c>
      <c r="C164" s="18" t="s">
        <v>296</v>
      </c>
      <c r="D164" s="19">
        <v>34600</v>
      </c>
      <c r="E164" s="20"/>
      <c r="F164" s="21">
        <v>34600</v>
      </c>
      <c r="G164" s="21">
        <v>0</v>
      </c>
      <c r="H164" s="21">
        <v>34600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34600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22760</v>
      </c>
      <c r="AD164" s="21">
        <v>0</v>
      </c>
      <c r="AE164" s="21">
        <v>0</v>
      </c>
      <c r="AF164" s="21">
        <v>11840</v>
      </c>
      <c r="AG164" s="21">
        <v>0</v>
      </c>
      <c r="AH164" s="21">
        <v>0</v>
      </c>
      <c r="AI164" s="21">
        <v>0</v>
      </c>
      <c r="AJ164" s="4"/>
    </row>
    <row r="165" spans="1:36" ht="60" customHeight="1">
      <c r="A165" s="17" t="s">
        <v>297</v>
      </c>
      <c r="B165" s="18" t="str">
        <f>"Округ №19 (№ 19)"</f>
        <v>Округ №19 (№ 19)</v>
      </c>
      <c r="C165" s="18" t="s">
        <v>298</v>
      </c>
      <c r="D165" s="19">
        <v>2334158.8</v>
      </c>
      <c r="E165" s="20"/>
      <c r="F165" s="21">
        <v>2334158.8</v>
      </c>
      <c r="G165" s="21">
        <v>0</v>
      </c>
      <c r="H165" s="21">
        <v>2334158.8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2334158.8</v>
      </c>
      <c r="X165" s="21">
        <v>0</v>
      </c>
      <c r="Y165" s="21">
        <v>0</v>
      </c>
      <c r="Z165" s="21">
        <v>0</v>
      </c>
      <c r="AA165" s="21">
        <v>0</v>
      </c>
      <c r="AB165" s="21">
        <v>50000</v>
      </c>
      <c r="AC165" s="21">
        <v>119158.8</v>
      </c>
      <c r="AD165" s="21">
        <v>0</v>
      </c>
      <c r="AE165" s="21">
        <v>200000</v>
      </c>
      <c r="AF165" s="21">
        <v>1965000</v>
      </c>
      <c r="AG165" s="21">
        <v>0</v>
      </c>
      <c r="AH165" s="21">
        <v>0</v>
      </c>
      <c r="AI165" s="21">
        <v>0</v>
      </c>
      <c r="AJ165" s="4"/>
    </row>
    <row r="166" spans="1:36" ht="60" customHeight="1">
      <c r="A166" s="14" t="s">
        <v>20</v>
      </c>
      <c r="B166" s="21"/>
      <c r="C166" s="21" t="s">
        <v>299</v>
      </c>
      <c r="D166" s="19">
        <v>2397458.8</v>
      </c>
      <c r="E166" s="20"/>
      <c r="F166" s="21">
        <v>2397458.8</v>
      </c>
      <c r="G166" s="21">
        <v>0</v>
      </c>
      <c r="H166" s="21">
        <v>2397458.8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2397458.8</v>
      </c>
      <c r="X166" s="21">
        <v>0</v>
      </c>
      <c r="Y166" s="21">
        <v>0</v>
      </c>
      <c r="Z166" s="21">
        <v>0</v>
      </c>
      <c r="AA166" s="21">
        <v>0</v>
      </c>
      <c r="AB166" s="21">
        <v>50000</v>
      </c>
      <c r="AC166" s="21">
        <v>163618.8</v>
      </c>
      <c r="AD166" s="21">
        <v>0</v>
      </c>
      <c r="AE166" s="21">
        <v>200000</v>
      </c>
      <c r="AF166" s="21">
        <v>1983840</v>
      </c>
      <c r="AG166" s="21">
        <v>0</v>
      </c>
      <c r="AH166" s="21">
        <v>0</v>
      </c>
      <c r="AI166" s="21">
        <v>0</v>
      </c>
      <c r="AJ166" s="4"/>
    </row>
    <row r="167" spans="1:36" ht="60" customHeight="1">
      <c r="A167" s="17" t="s">
        <v>300</v>
      </c>
      <c r="B167" s="18" t="str">
        <f>"Округ №20 (№ 20)"</f>
        <v>Округ №20 (№ 20)</v>
      </c>
      <c r="C167" s="18" t="s">
        <v>301</v>
      </c>
      <c r="D167" s="19">
        <v>0</v>
      </c>
      <c r="E167" s="20"/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4"/>
    </row>
    <row r="168" spans="1:36" ht="60" customHeight="1">
      <c r="A168" s="17" t="s">
        <v>302</v>
      </c>
      <c r="B168" s="18" t="str">
        <f>"Округ №20 (№ 20)"</f>
        <v>Округ №20 (№ 20)</v>
      </c>
      <c r="C168" s="18" t="s">
        <v>303</v>
      </c>
      <c r="D168" s="19">
        <v>214000</v>
      </c>
      <c r="E168" s="20"/>
      <c r="F168" s="21">
        <v>214000</v>
      </c>
      <c r="G168" s="21">
        <v>0</v>
      </c>
      <c r="H168" s="21">
        <v>214000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214000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60588</v>
      </c>
      <c r="AD168" s="21">
        <v>0</v>
      </c>
      <c r="AE168" s="21">
        <v>0</v>
      </c>
      <c r="AF168" s="21">
        <v>153412</v>
      </c>
      <c r="AG168" s="21">
        <v>0</v>
      </c>
      <c r="AH168" s="21">
        <v>0</v>
      </c>
      <c r="AI168" s="21">
        <v>0</v>
      </c>
      <c r="AJ168" s="4"/>
    </row>
    <row r="169" spans="1:36" ht="60" customHeight="1">
      <c r="A169" s="17" t="s">
        <v>304</v>
      </c>
      <c r="B169" s="18" t="str">
        <f>"Округ №20 (№ 20)"</f>
        <v>Округ №20 (№ 20)</v>
      </c>
      <c r="C169" s="18" t="s">
        <v>305</v>
      </c>
      <c r="D169" s="19">
        <v>12600</v>
      </c>
      <c r="E169" s="20"/>
      <c r="F169" s="21">
        <v>12600</v>
      </c>
      <c r="G169" s="21">
        <v>12600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12600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12600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4"/>
    </row>
    <row r="170" spans="1:36" ht="60" customHeight="1">
      <c r="A170" s="17" t="s">
        <v>306</v>
      </c>
      <c r="B170" s="18" t="str">
        <f>"Округ №20 (№ 20)"</f>
        <v>Округ №20 (№ 20)</v>
      </c>
      <c r="C170" s="18" t="s">
        <v>307</v>
      </c>
      <c r="D170" s="19">
        <v>0</v>
      </c>
      <c r="E170" s="20"/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4"/>
    </row>
    <row r="171" spans="1:36" ht="60" customHeight="1">
      <c r="A171" s="17" t="s">
        <v>308</v>
      </c>
      <c r="B171" s="18" t="str">
        <f>"Округ №20 (№ 20)"</f>
        <v>Округ №20 (№ 20)</v>
      </c>
      <c r="C171" s="18" t="s">
        <v>309</v>
      </c>
      <c r="D171" s="19">
        <v>35350</v>
      </c>
      <c r="E171" s="20"/>
      <c r="F171" s="21">
        <v>35350</v>
      </c>
      <c r="G171" s="21">
        <v>800</v>
      </c>
      <c r="H171" s="21">
        <v>34550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35350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27550</v>
      </c>
      <c r="AD171" s="21">
        <v>0</v>
      </c>
      <c r="AE171" s="21">
        <v>0</v>
      </c>
      <c r="AF171" s="21">
        <v>7002</v>
      </c>
      <c r="AG171" s="21">
        <v>798</v>
      </c>
      <c r="AH171" s="21">
        <v>0</v>
      </c>
      <c r="AI171" s="21">
        <v>0</v>
      </c>
      <c r="AJ171" s="4"/>
    </row>
    <row r="172" spans="1:36" ht="60" customHeight="1">
      <c r="A172" s="17" t="s">
        <v>310</v>
      </c>
      <c r="B172" s="18" t="str">
        <f>"Округ №20 (№ 20)"</f>
        <v>Округ №20 (№ 20)</v>
      </c>
      <c r="C172" s="18" t="s">
        <v>311</v>
      </c>
      <c r="D172" s="19">
        <v>2336747.5</v>
      </c>
      <c r="E172" s="20"/>
      <c r="F172" s="21">
        <v>2336747.5</v>
      </c>
      <c r="G172" s="21">
        <v>0</v>
      </c>
      <c r="H172" s="21">
        <v>2336747.5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2336747.5</v>
      </c>
      <c r="X172" s="21">
        <v>0</v>
      </c>
      <c r="Y172" s="21">
        <v>0</v>
      </c>
      <c r="Z172" s="21">
        <v>0</v>
      </c>
      <c r="AA172" s="21">
        <v>0</v>
      </c>
      <c r="AB172" s="21">
        <v>55000</v>
      </c>
      <c r="AC172" s="21">
        <v>116747.5</v>
      </c>
      <c r="AD172" s="21">
        <v>0</v>
      </c>
      <c r="AE172" s="21">
        <v>200000</v>
      </c>
      <c r="AF172" s="21">
        <v>1965000</v>
      </c>
      <c r="AG172" s="21">
        <v>0</v>
      </c>
      <c r="AH172" s="21">
        <v>0</v>
      </c>
      <c r="AI172" s="21">
        <v>0</v>
      </c>
      <c r="AJ172" s="4"/>
    </row>
    <row r="173" spans="1:36" ht="60" customHeight="1">
      <c r="A173" s="14" t="s">
        <v>20</v>
      </c>
      <c r="B173" s="21"/>
      <c r="C173" s="21" t="s">
        <v>312</v>
      </c>
      <c r="D173" s="19">
        <v>2598697.5</v>
      </c>
      <c r="E173" s="20"/>
      <c r="F173" s="21">
        <v>2598697.5</v>
      </c>
      <c r="G173" s="21">
        <v>13400</v>
      </c>
      <c r="H173" s="21">
        <v>2585297.5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2598697.5</v>
      </c>
      <c r="X173" s="21">
        <v>0</v>
      </c>
      <c r="Y173" s="21">
        <v>0</v>
      </c>
      <c r="Z173" s="21">
        <v>0</v>
      </c>
      <c r="AA173" s="21">
        <v>0</v>
      </c>
      <c r="AB173" s="21">
        <v>55000</v>
      </c>
      <c r="AC173" s="21">
        <v>217485.5</v>
      </c>
      <c r="AD173" s="21">
        <v>0</v>
      </c>
      <c r="AE173" s="21">
        <v>200000</v>
      </c>
      <c r="AF173" s="21">
        <v>2125414</v>
      </c>
      <c r="AG173" s="21">
        <v>798</v>
      </c>
      <c r="AH173" s="21">
        <v>0</v>
      </c>
      <c r="AI173" s="21">
        <v>0</v>
      </c>
      <c r="AJ173" s="4"/>
    </row>
    <row r="174" spans="1:36" ht="60" customHeight="1">
      <c r="A174" s="17" t="s">
        <v>313</v>
      </c>
      <c r="B174" s="18" t="str">
        <f>"Округ №21 (№ 21)"</f>
        <v>Округ №21 (№ 21)</v>
      </c>
      <c r="C174" s="18" t="s">
        <v>314</v>
      </c>
      <c r="D174" s="19">
        <v>0</v>
      </c>
      <c r="E174" s="20"/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4"/>
    </row>
    <row r="175" spans="1:36" ht="60" customHeight="1">
      <c r="A175" s="17" t="s">
        <v>315</v>
      </c>
      <c r="B175" s="18" t="str">
        <f>"Округ №21 (№ 21)"</f>
        <v>Округ №21 (№ 21)</v>
      </c>
      <c r="C175" s="18" t="s">
        <v>316</v>
      </c>
      <c r="D175" s="19">
        <v>0</v>
      </c>
      <c r="E175" s="20"/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4"/>
    </row>
    <row r="176" spans="1:36" ht="60" customHeight="1">
      <c r="A176" s="17" t="s">
        <v>317</v>
      </c>
      <c r="B176" s="18" t="str">
        <f>"Округ №21 (№ 21)"</f>
        <v>Округ №21 (№ 21)</v>
      </c>
      <c r="C176" s="18" t="s">
        <v>318</v>
      </c>
      <c r="D176" s="19">
        <v>0</v>
      </c>
      <c r="E176" s="20"/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4"/>
    </row>
    <row r="177" spans="1:36" ht="60" customHeight="1">
      <c r="A177" s="17" t="s">
        <v>319</v>
      </c>
      <c r="B177" s="18" t="str">
        <f>"Округ №21 (№ 21)"</f>
        <v>Округ №21 (№ 21)</v>
      </c>
      <c r="C177" s="18" t="s">
        <v>320</v>
      </c>
      <c r="D177" s="19">
        <v>0</v>
      </c>
      <c r="E177" s="20"/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4"/>
    </row>
    <row r="178" spans="1:36" ht="60" customHeight="1">
      <c r="A178" s="17" t="s">
        <v>321</v>
      </c>
      <c r="B178" s="18" t="str">
        <f>"Округ №21 (№ 21)"</f>
        <v>Округ №21 (№ 21)</v>
      </c>
      <c r="C178" s="18" t="s">
        <v>322</v>
      </c>
      <c r="D178" s="19">
        <v>2324990.1</v>
      </c>
      <c r="E178" s="20"/>
      <c r="F178" s="21">
        <v>2324990.1</v>
      </c>
      <c r="G178" s="21">
        <v>0</v>
      </c>
      <c r="H178" s="21">
        <v>2324990.1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2324990.1</v>
      </c>
      <c r="X178" s="21">
        <v>0</v>
      </c>
      <c r="Y178" s="21">
        <v>0</v>
      </c>
      <c r="Z178" s="21">
        <v>0</v>
      </c>
      <c r="AA178" s="21">
        <v>0</v>
      </c>
      <c r="AB178" s="21">
        <v>55000</v>
      </c>
      <c r="AC178" s="21">
        <v>69570.1</v>
      </c>
      <c r="AD178" s="21">
        <v>0</v>
      </c>
      <c r="AE178" s="21">
        <v>200000</v>
      </c>
      <c r="AF178" s="21">
        <v>2000420</v>
      </c>
      <c r="AG178" s="21">
        <v>0</v>
      </c>
      <c r="AH178" s="21">
        <v>0</v>
      </c>
      <c r="AI178" s="21">
        <v>0</v>
      </c>
      <c r="AJ178" s="4"/>
    </row>
    <row r="179" spans="1:36" ht="60" customHeight="1">
      <c r="A179" s="17" t="s">
        <v>323</v>
      </c>
      <c r="B179" s="18" t="str">
        <f>"Округ №21 (№ 21)"</f>
        <v>Округ №21 (№ 21)</v>
      </c>
      <c r="C179" s="18" t="s">
        <v>324</v>
      </c>
      <c r="D179" s="19">
        <v>26250</v>
      </c>
      <c r="E179" s="20"/>
      <c r="F179" s="21">
        <v>26250</v>
      </c>
      <c r="G179" s="21">
        <v>0</v>
      </c>
      <c r="H179" s="21">
        <v>26250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26250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17650</v>
      </c>
      <c r="AD179" s="21">
        <v>0</v>
      </c>
      <c r="AE179" s="21">
        <v>0</v>
      </c>
      <c r="AF179" s="21">
        <v>8600</v>
      </c>
      <c r="AG179" s="21">
        <v>0</v>
      </c>
      <c r="AH179" s="21">
        <v>0</v>
      </c>
      <c r="AI179" s="21">
        <v>0</v>
      </c>
      <c r="AJ179" s="4"/>
    </row>
    <row r="180" spans="1:36" ht="60" customHeight="1">
      <c r="A180" s="17" t="s">
        <v>325</v>
      </c>
      <c r="B180" s="18" t="str">
        <f>"Округ №21 (№ 21)"</f>
        <v>Округ №21 (№ 21)</v>
      </c>
      <c r="C180" s="18" t="s">
        <v>326</v>
      </c>
      <c r="D180" s="19">
        <v>1500</v>
      </c>
      <c r="E180" s="20"/>
      <c r="F180" s="21">
        <v>1500</v>
      </c>
      <c r="G180" s="21">
        <v>1500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302.5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302.5</v>
      </c>
      <c r="W180" s="21">
        <v>1197.5</v>
      </c>
      <c r="X180" s="21">
        <v>1197.5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4"/>
    </row>
    <row r="181" spans="1:36" ht="60" customHeight="1">
      <c r="A181" s="17" t="s">
        <v>327</v>
      </c>
      <c r="B181" s="18" t="str">
        <f>"Округ №21 (№ 21)"</f>
        <v>Округ №21 (№ 21)</v>
      </c>
      <c r="C181" s="18" t="s">
        <v>328</v>
      </c>
      <c r="D181" s="19">
        <v>356000</v>
      </c>
      <c r="E181" s="20"/>
      <c r="F181" s="21">
        <v>356000</v>
      </c>
      <c r="G181" s="21">
        <v>5000</v>
      </c>
      <c r="H181" s="21">
        <v>351000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356000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356000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4"/>
    </row>
    <row r="182" spans="1:36" ht="60" customHeight="1">
      <c r="A182" s="14" t="s">
        <v>20</v>
      </c>
      <c r="B182" s="21"/>
      <c r="C182" s="21" t="s">
        <v>329</v>
      </c>
      <c r="D182" s="19">
        <v>2708740.1</v>
      </c>
      <c r="E182" s="20"/>
      <c r="F182" s="21">
        <v>2708740.1</v>
      </c>
      <c r="G182" s="21">
        <v>6500</v>
      </c>
      <c r="H182" s="21">
        <v>2702240.1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302.5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302.5</v>
      </c>
      <c r="W182" s="21">
        <v>2708437.6</v>
      </c>
      <c r="X182" s="21">
        <v>1197.5</v>
      </c>
      <c r="Y182" s="21">
        <v>0</v>
      </c>
      <c r="Z182" s="21">
        <v>0</v>
      </c>
      <c r="AA182" s="21">
        <v>0</v>
      </c>
      <c r="AB182" s="21">
        <v>55000</v>
      </c>
      <c r="AC182" s="21">
        <v>443220.1</v>
      </c>
      <c r="AD182" s="21">
        <v>0</v>
      </c>
      <c r="AE182" s="21">
        <v>200000</v>
      </c>
      <c r="AF182" s="21">
        <v>2009020</v>
      </c>
      <c r="AG182" s="21">
        <v>0</v>
      </c>
      <c r="AH182" s="21">
        <v>0</v>
      </c>
      <c r="AI182" s="21">
        <v>0</v>
      </c>
      <c r="AJ182" s="4"/>
    </row>
    <row r="183" spans="1:36" ht="60" customHeight="1">
      <c r="A183" s="17" t="s">
        <v>330</v>
      </c>
      <c r="B183" s="18" t="str">
        <f>"Округ №22 (№ 22)"</f>
        <v>Округ №22 (№ 22)</v>
      </c>
      <c r="C183" s="18" t="s">
        <v>331</v>
      </c>
      <c r="D183" s="19">
        <v>0</v>
      </c>
      <c r="E183" s="20"/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4"/>
    </row>
    <row r="184" spans="1:36" ht="60" customHeight="1">
      <c r="A184" s="17" t="s">
        <v>332</v>
      </c>
      <c r="B184" s="18" t="str">
        <f>"Округ №22 (№ 22)"</f>
        <v>Округ №22 (№ 22)</v>
      </c>
      <c r="C184" s="18" t="s">
        <v>333</v>
      </c>
      <c r="D184" s="19">
        <v>53500</v>
      </c>
      <c r="E184" s="20"/>
      <c r="F184" s="21">
        <v>53500</v>
      </c>
      <c r="G184" s="21">
        <v>53500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391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391</v>
      </c>
      <c r="W184" s="21">
        <v>53109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53109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4"/>
    </row>
    <row r="185" spans="1:36" ht="60" customHeight="1">
      <c r="A185" s="17" t="s">
        <v>334</v>
      </c>
      <c r="B185" s="18" t="str">
        <f>"Округ №22 (№ 22)"</f>
        <v>Округ №22 (№ 22)</v>
      </c>
      <c r="C185" s="18" t="s">
        <v>335</v>
      </c>
      <c r="D185" s="19">
        <v>132672</v>
      </c>
      <c r="E185" s="20"/>
      <c r="F185" s="21">
        <v>132672</v>
      </c>
      <c r="G185" s="21">
        <v>132672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132672</v>
      </c>
      <c r="X185" s="21">
        <v>2000</v>
      </c>
      <c r="Y185" s="21">
        <v>0</v>
      </c>
      <c r="Z185" s="21">
        <v>79800</v>
      </c>
      <c r="AA185" s="21">
        <v>0</v>
      </c>
      <c r="AB185" s="21">
        <v>0</v>
      </c>
      <c r="AC185" s="21">
        <v>50872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4"/>
    </row>
    <row r="186" spans="1:36" ht="60" customHeight="1">
      <c r="A186" s="17" t="s">
        <v>336</v>
      </c>
      <c r="B186" s="18" t="str">
        <f>"Округ №22 (№ 22)"</f>
        <v>Округ №22 (№ 22)</v>
      </c>
      <c r="C186" s="18" t="s">
        <v>337</v>
      </c>
      <c r="D186" s="19">
        <v>0</v>
      </c>
      <c r="E186" s="20"/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4"/>
    </row>
    <row r="187" spans="1:36" ht="60" customHeight="1">
      <c r="A187" s="17" t="s">
        <v>338</v>
      </c>
      <c r="B187" s="18" t="str">
        <f>"Округ №22 (№ 22)"</f>
        <v>Округ №22 (№ 22)</v>
      </c>
      <c r="C187" s="18" t="s">
        <v>339</v>
      </c>
      <c r="D187" s="19">
        <v>2000</v>
      </c>
      <c r="E187" s="20"/>
      <c r="F187" s="21">
        <v>2000</v>
      </c>
      <c r="G187" s="21">
        <v>2000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2000</v>
      </c>
      <c r="X187" s="21">
        <v>2000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4"/>
    </row>
    <row r="188" spans="1:36" ht="60" customHeight="1">
      <c r="A188" s="17" t="s">
        <v>340</v>
      </c>
      <c r="B188" s="18" t="str">
        <f>"Округ №22 (№ 22)"</f>
        <v>Округ №22 (№ 22)</v>
      </c>
      <c r="C188" s="18" t="s">
        <v>341</v>
      </c>
      <c r="D188" s="19">
        <v>35200</v>
      </c>
      <c r="E188" s="20"/>
      <c r="F188" s="21">
        <v>35200</v>
      </c>
      <c r="G188" s="21">
        <v>15000</v>
      </c>
      <c r="H188" s="21">
        <v>20200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35200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13200</v>
      </c>
      <c r="AD188" s="21">
        <v>0</v>
      </c>
      <c r="AE188" s="21">
        <v>0</v>
      </c>
      <c r="AF188" s="21">
        <v>22000</v>
      </c>
      <c r="AG188" s="21">
        <v>0</v>
      </c>
      <c r="AH188" s="21">
        <v>0</v>
      </c>
      <c r="AI188" s="21">
        <v>0</v>
      </c>
      <c r="AJ188" s="4"/>
    </row>
    <row r="189" spans="1:36" ht="60" customHeight="1">
      <c r="A189" s="17" t="s">
        <v>342</v>
      </c>
      <c r="B189" s="18" t="str">
        <f>"Округ №22 (№ 22)"</f>
        <v>Округ №22 (№ 22)</v>
      </c>
      <c r="C189" s="18" t="s">
        <v>343</v>
      </c>
      <c r="D189" s="19">
        <v>20600</v>
      </c>
      <c r="E189" s="20"/>
      <c r="F189" s="21">
        <v>20600</v>
      </c>
      <c r="G189" s="21">
        <v>1341</v>
      </c>
      <c r="H189" s="21">
        <v>19259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20600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12600</v>
      </c>
      <c r="AD189" s="21">
        <v>0</v>
      </c>
      <c r="AE189" s="21">
        <v>0</v>
      </c>
      <c r="AF189" s="21">
        <v>8000</v>
      </c>
      <c r="AG189" s="21">
        <v>0</v>
      </c>
      <c r="AH189" s="21">
        <v>0</v>
      </c>
      <c r="AI189" s="21">
        <v>0</v>
      </c>
      <c r="AJ189" s="4"/>
    </row>
    <row r="190" spans="1:36" ht="60" customHeight="1">
      <c r="A190" s="17" t="s">
        <v>344</v>
      </c>
      <c r="B190" s="18" t="str">
        <f>"Округ №22 (№ 22)"</f>
        <v>Округ №22 (№ 22)</v>
      </c>
      <c r="C190" s="18" t="s">
        <v>345</v>
      </c>
      <c r="D190" s="19">
        <v>1584000</v>
      </c>
      <c r="E190" s="20"/>
      <c r="F190" s="21">
        <v>1584000</v>
      </c>
      <c r="G190" s="21">
        <v>0</v>
      </c>
      <c r="H190" s="21">
        <v>1584000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1584000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324205</v>
      </c>
      <c r="AD190" s="21">
        <v>0</v>
      </c>
      <c r="AE190" s="21">
        <v>0</v>
      </c>
      <c r="AF190" s="21">
        <v>1259795</v>
      </c>
      <c r="AG190" s="21">
        <v>0</v>
      </c>
      <c r="AH190" s="21">
        <v>0</v>
      </c>
      <c r="AI190" s="21">
        <v>0</v>
      </c>
      <c r="AJ190" s="4"/>
    </row>
    <row r="191" spans="1:36" ht="60" customHeight="1">
      <c r="A191" s="17" t="s">
        <v>346</v>
      </c>
      <c r="B191" s="18" t="str">
        <f>"Округ №22 (№ 22)"</f>
        <v>Округ №22 (№ 22)</v>
      </c>
      <c r="C191" s="18" t="s">
        <v>347</v>
      </c>
      <c r="D191" s="19">
        <v>1470</v>
      </c>
      <c r="E191" s="20"/>
      <c r="F191" s="21">
        <v>1470</v>
      </c>
      <c r="G191" s="21">
        <v>1470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1470</v>
      </c>
      <c r="X191" s="21">
        <v>200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1270</v>
      </c>
      <c r="AH191" s="21">
        <v>0</v>
      </c>
      <c r="AI191" s="21">
        <v>0</v>
      </c>
      <c r="AJ191" s="4"/>
    </row>
    <row r="192" spans="1:36" ht="60" customHeight="1">
      <c r="A192" s="17" t="s">
        <v>348</v>
      </c>
      <c r="B192" s="18" t="str">
        <f>"Округ №22 (№ 22)"</f>
        <v>Округ №22 (№ 22)</v>
      </c>
      <c r="C192" s="18" t="s">
        <v>349</v>
      </c>
      <c r="D192" s="19">
        <v>2454100</v>
      </c>
      <c r="E192" s="20"/>
      <c r="F192" s="21">
        <v>2454100</v>
      </c>
      <c r="G192" s="21">
        <v>0</v>
      </c>
      <c r="H192" s="21">
        <v>2454100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2454100</v>
      </c>
      <c r="X192" s="21">
        <v>0</v>
      </c>
      <c r="Y192" s="21">
        <v>0</v>
      </c>
      <c r="Z192" s="21">
        <v>0</v>
      </c>
      <c r="AA192" s="21">
        <v>0</v>
      </c>
      <c r="AB192" s="21">
        <v>30000</v>
      </c>
      <c r="AC192" s="21">
        <v>124395.9</v>
      </c>
      <c r="AD192" s="21">
        <v>0</v>
      </c>
      <c r="AE192" s="21">
        <v>275000</v>
      </c>
      <c r="AF192" s="21">
        <v>2024087.1</v>
      </c>
      <c r="AG192" s="21">
        <v>617</v>
      </c>
      <c r="AH192" s="21">
        <v>0</v>
      </c>
      <c r="AI192" s="21">
        <v>0</v>
      </c>
      <c r="AJ192" s="4"/>
    </row>
    <row r="193" spans="1:36" ht="60" customHeight="1">
      <c r="A193" s="14" t="s">
        <v>20</v>
      </c>
      <c r="B193" s="21"/>
      <c r="C193" s="21" t="s">
        <v>350</v>
      </c>
      <c r="D193" s="19">
        <v>4283542</v>
      </c>
      <c r="E193" s="20"/>
      <c r="F193" s="21">
        <v>4283542</v>
      </c>
      <c r="G193" s="21">
        <v>205983</v>
      </c>
      <c r="H193" s="21">
        <v>4077559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391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391</v>
      </c>
      <c r="W193" s="21">
        <v>4283151</v>
      </c>
      <c r="X193" s="21">
        <v>4200</v>
      </c>
      <c r="Y193" s="21">
        <v>0</v>
      </c>
      <c r="Z193" s="21">
        <v>79800</v>
      </c>
      <c r="AA193" s="21">
        <v>0</v>
      </c>
      <c r="AB193" s="21">
        <v>30000</v>
      </c>
      <c r="AC193" s="21">
        <v>578381.9</v>
      </c>
      <c r="AD193" s="21">
        <v>0</v>
      </c>
      <c r="AE193" s="21">
        <v>275000</v>
      </c>
      <c r="AF193" s="21">
        <v>3313882.1</v>
      </c>
      <c r="AG193" s="21">
        <v>1887</v>
      </c>
      <c r="AH193" s="21">
        <v>0</v>
      </c>
      <c r="AI193" s="21">
        <v>0</v>
      </c>
      <c r="AJ193" s="4"/>
    </row>
    <row r="194" spans="1:36" ht="60" customHeight="1">
      <c r="A194" s="17" t="s">
        <v>351</v>
      </c>
      <c r="B194" s="18" t="str">
        <f>"Округ №23 (№ 23)"</f>
        <v>Округ №23 (№ 23)</v>
      </c>
      <c r="C194" s="18" t="s">
        <v>352</v>
      </c>
      <c r="D194" s="19">
        <v>0</v>
      </c>
      <c r="E194" s="20"/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4"/>
    </row>
    <row r="195" spans="1:36" ht="60" customHeight="1">
      <c r="A195" s="17" t="s">
        <v>353</v>
      </c>
      <c r="B195" s="18" t="str">
        <f>"Округ №23 (№ 23)"</f>
        <v>Округ №23 (№ 23)</v>
      </c>
      <c r="C195" s="18" t="s">
        <v>354</v>
      </c>
      <c r="D195" s="19">
        <v>21950</v>
      </c>
      <c r="E195" s="20"/>
      <c r="F195" s="21">
        <v>21950</v>
      </c>
      <c r="G195" s="21">
        <v>0</v>
      </c>
      <c r="H195" s="21">
        <v>21950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21950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14950</v>
      </c>
      <c r="AD195" s="21">
        <v>0</v>
      </c>
      <c r="AE195" s="21">
        <v>0</v>
      </c>
      <c r="AF195" s="21">
        <v>7000</v>
      </c>
      <c r="AG195" s="21">
        <v>0</v>
      </c>
      <c r="AH195" s="21">
        <v>0</v>
      </c>
      <c r="AI195" s="21">
        <v>0</v>
      </c>
      <c r="AJ195" s="4"/>
    </row>
    <row r="196" spans="1:36" ht="60" customHeight="1">
      <c r="A196" s="17" t="s">
        <v>355</v>
      </c>
      <c r="B196" s="18" t="str">
        <f>"Округ №23 (№ 23)"</f>
        <v>Округ №23 (№ 23)</v>
      </c>
      <c r="C196" s="18" t="s">
        <v>356</v>
      </c>
      <c r="D196" s="19">
        <v>0</v>
      </c>
      <c r="E196" s="20"/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4"/>
    </row>
    <row r="197" spans="1:36" ht="60" customHeight="1">
      <c r="A197" s="17" t="s">
        <v>357</v>
      </c>
      <c r="B197" s="18" t="str">
        <f>"Округ №23 (№ 23)"</f>
        <v>Округ №23 (№ 23)</v>
      </c>
      <c r="C197" s="18" t="s">
        <v>358</v>
      </c>
      <c r="D197" s="19">
        <v>2139992</v>
      </c>
      <c r="E197" s="20"/>
      <c r="F197" s="21">
        <v>2139992</v>
      </c>
      <c r="G197" s="21">
        <v>0</v>
      </c>
      <c r="H197" s="21">
        <v>2139992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2139992</v>
      </c>
      <c r="X197" s="21">
        <v>0</v>
      </c>
      <c r="Y197" s="21">
        <v>0</v>
      </c>
      <c r="Z197" s="21">
        <v>0</v>
      </c>
      <c r="AA197" s="21">
        <v>0</v>
      </c>
      <c r="AB197" s="21">
        <v>40000</v>
      </c>
      <c r="AC197" s="21">
        <v>106642</v>
      </c>
      <c r="AD197" s="21">
        <v>0</v>
      </c>
      <c r="AE197" s="21">
        <v>200000</v>
      </c>
      <c r="AF197" s="21">
        <v>1793350</v>
      </c>
      <c r="AG197" s="21">
        <v>0</v>
      </c>
      <c r="AH197" s="21">
        <v>0</v>
      </c>
      <c r="AI197" s="21">
        <v>0</v>
      </c>
      <c r="AJ197" s="4"/>
    </row>
    <row r="198" spans="1:36" ht="60" customHeight="1">
      <c r="A198" s="17" t="s">
        <v>359</v>
      </c>
      <c r="B198" s="18" t="str">
        <f>"Округ №23 (№ 23)"</f>
        <v>Округ №23 (№ 23)</v>
      </c>
      <c r="C198" s="18" t="s">
        <v>360</v>
      </c>
      <c r="D198" s="19">
        <v>0</v>
      </c>
      <c r="E198" s="20"/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4"/>
    </row>
    <row r="199" spans="1:36" ht="60" customHeight="1">
      <c r="A199" s="17" t="s">
        <v>361</v>
      </c>
      <c r="B199" s="18" t="str">
        <f>"Округ №23 (№ 23)"</f>
        <v>Округ №23 (№ 23)</v>
      </c>
      <c r="C199" s="18" t="s">
        <v>362</v>
      </c>
      <c r="D199" s="19">
        <v>34600</v>
      </c>
      <c r="E199" s="20"/>
      <c r="F199" s="21">
        <v>34600</v>
      </c>
      <c r="G199" s="21">
        <v>0</v>
      </c>
      <c r="H199" s="21">
        <v>34600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34600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20607</v>
      </c>
      <c r="AD199" s="21">
        <v>0</v>
      </c>
      <c r="AE199" s="21">
        <v>0</v>
      </c>
      <c r="AF199" s="21">
        <v>13993</v>
      </c>
      <c r="AG199" s="21">
        <v>0</v>
      </c>
      <c r="AH199" s="21">
        <v>0</v>
      </c>
      <c r="AI199" s="21">
        <v>0</v>
      </c>
      <c r="AJ199" s="4"/>
    </row>
    <row r="200" spans="1:36" ht="60" customHeight="1">
      <c r="A200" s="17" t="s">
        <v>363</v>
      </c>
      <c r="B200" s="18" t="str">
        <f>"Округ №23 (№ 23)"</f>
        <v>Округ №23 (№ 23)</v>
      </c>
      <c r="C200" s="18" t="s">
        <v>364</v>
      </c>
      <c r="D200" s="19">
        <v>72000</v>
      </c>
      <c r="E200" s="20"/>
      <c r="F200" s="21">
        <v>72000</v>
      </c>
      <c r="G200" s="21">
        <v>0</v>
      </c>
      <c r="H200" s="21">
        <v>72000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72000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14340</v>
      </c>
      <c r="AD200" s="21">
        <v>0</v>
      </c>
      <c r="AE200" s="21">
        <v>57660</v>
      </c>
      <c r="AF200" s="21">
        <v>0</v>
      </c>
      <c r="AG200" s="21">
        <v>0</v>
      </c>
      <c r="AH200" s="21">
        <v>0</v>
      </c>
      <c r="AI200" s="21">
        <v>0</v>
      </c>
      <c r="AJ200" s="4"/>
    </row>
    <row r="201" spans="1:36" ht="60" customHeight="1">
      <c r="A201" s="14" t="s">
        <v>20</v>
      </c>
      <c r="B201" s="21"/>
      <c r="C201" s="21" t="s">
        <v>365</v>
      </c>
      <c r="D201" s="19">
        <v>2268542</v>
      </c>
      <c r="E201" s="20"/>
      <c r="F201" s="21">
        <v>2268542</v>
      </c>
      <c r="G201" s="21">
        <v>0</v>
      </c>
      <c r="H201" s="21">
        <v>2268542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2268542</v>
      </c>
      <c r="X201" s="21">
        <v>0</v>
      </c>
      <c r="Y201" s="21">
        <v>0</v>
      </c>
      <c r="Z201" s="21">
        <v>0</v>
      </c>
      <c r="AA201" s="21">
        <v>0</v>
      </c>
      <c r="AB201" s="21">
        <v>40000</v>
      </c>
      <c r="AC201" s="21">
        <v>156539</v>
      </c>
      <c r="AD201" s="21">
        <v>0</v>
      </c>
      <c r="AE201" s="21">
        <v>257660</v>
      </c>
      <c r="AF201" s="21">
        <v>1814343</v>
      </c>
      <c r="AG201" s="21">
        <v>0</v>
      </c>
      <c r="AH201" s="21">
        <v>0</v>
      </c>
      <c r="AI201" s="21">
        <v>0</v>
      </c>
      <c r="AJ201" s="4"/>
    </row>
    <row r="202" spans="1:36" ht="60" customHeight="1">
      <c r="A202" s="17" t="s">
        <v>366</v>
      </c>
      <c r="B202" s="18" t="str">
        <f>"Округ №24 (№ 24)"</f>
        <v>Округ №24 (№ 24)</v>
      </c>
      <c r="C202" s="18" t="s">
        <v>367</v>
      </c>
      <c r="D202" s="19">
        <v>27380</v>
      </c>
      <c r="E202" s="20"/>
      <c r="F202" s="21">
        <v>27380</v>
      </c>
      <c r="G202" s="21">
        <v>0</v>
      </c>
      <c r="H202" s="21">
        <v>27380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27380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19380</v>
      </c>
      <c r="AD202" s="21">
        <v>0</v>
      </c>
      <c r="AE202" s="21">
        <v>0</v>
      </c>
      <c r="AF202" s="21">
        <v>8000</v>
      </c>
      <c r="AG202" s="21">
        <v>0</v>
      </c>
      <c r="AH202" s="21">
        <v>0</v>
      </c>
      <c r="AI202" s="21">
        <v>0</v>
      </c>
      <c r="AJ202" s="4"/>
    </row>
    <row r="203" spans="1:36" ht="60" customHeight="1">
      <c r="A203" s="17" t="s">
        <v>368</v>
      </c>
      <c r="B203" s="18" t="str">
        <f>"Округ №24 (№ 24)"</f>
        <v>Округ №24 (№ 24)</v>
      </c>
      <c r="C203" s="18" t="s">
        <v>369</v>
      </c>
      <c r="D203" s="19">
        <v>1587350</v>
      </c>
      <c r="E203" s="20"/>
      <c r="F203" s="21">
        <v>1587350</v>
      </c>
      <c r="G203" s="21">
        <v>3350</v>
      </c>
      <c r="H203" s="21">
        <v>1584000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1587350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287311</v>
      </c>
      <c r="AD203" s="21">
        <v>0</v>
      </c>
      <c r="AE203" s="21">
        <v>0</v>
      </c>
      <c r="AF203" s="21">
        <v>1300039</v>
      </c>
      <c r="AG203" s="21">
        <v>0</v>
      </c>
      <c r="AH203" s="21">
        <v>0</v>
      </c>
      <c r="AI203" s="21">
        <v>0</v>
      </c>
      <c r="AJ203" s="4"/>
    </row>
    <row r="204" spans="1:36" ht="60" customHeight="1">
      <c r="A204" s="17" t="s">
        <v>370</v>
      </c>
      <c r="B204" s="18" t="str">
        <f>"Округ №24 (№ 24)"</f>
        <v>Округ №24 (№ 24)</v>
      </c>
      <c r="C204" s="18" t="s">
        <v>371</v>
      </c>
      <c r="D204" s="19">
        <v>5000</v>
      </c>
      <c r="E204" s="20"/>
      <c r="F204" s="21">
        <v>5000</v>
      </c>
      <c r="G204" s="21">
        <v>5000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5000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5000</v>
      </c>
      <c r="AG204" s="21">
        <v>0</v>
      </c>
      <c r="AH204" s="21">
        <v>0</v>
      </c>
      <c r="AI204" s="21">
        <v>0</v>
      </c>
      <c r="AJ204" s="4"/>
    </row>
    <row r="205" spans="1:36" ht="60" customHeight="1">
      <c r="A205" s="17" t="s">
        <v>372</v>
      </c>
      <c r="B205" s="18" t="str">
        <f>"Округ №24 (№ 24)"</f>
        <v>Округ №24 (№ 24)</v>
      </c>
      <c r="C205" s="18" t="s">
        <v>373</v>
      </c>
      <c r="D205" s="19">
        <v>0</v>
      </c>
      <c r="E205" s="20"/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4"/>
    </row>
    <row r="206" spans="1:36" ht="60" customHeight="1">
      <c r="A206" s="17" t="s">
        <v>374</v>
      </c>
      <c r="B206" s="18" t="str">
        <f>"Округ №24 (№ 24)"</f>
        <v>Округ №24 (№ 24)</v>
      </c>
      <c r="C206" s="18" t="s">
        <v>375</v>
      </c>
      <c r="D206" s="19">
        <v>482690</v>
      </c>
      <c r="E206" s="20"/>
      <c r="F206" s="21">
        <v>482690</v>
      </c>
      <c r="G206" s="21">
        <v>31550</v>
      </c>
      <c r="H206" s="21">
        <v>451140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482690</v>
      </c>
      <c r="X206" s="21">
        <v>0</v>
      </c>
      <c r="Y206" s="21">
        <v>0</v>
      </c>
      <c r="Z206" s="21">
        <v>0</v>
      </c>
      <c r="AA206" s="21">
        <v>39000</v>
      </c>
      <c r="AB206" s="21">
        <v>0</v>
      </c>
      <c r="AC206" s="21">
        <v>306285</v>
      </c>
      <c r="AD206" s="21">
        <v>0</v>
      </c>
      <c r="AE206" s="21">
        <v>0</v>
      </c>
      <c r="AF206" s="21">
        <v>137405</v>
      </c>
      <c r="AG206" s="21">
        <v>0</v>
      </c>
      <c r="AH206" s="21">
        <v>0</v>
      </c>
      <c r="AI206" s="21">
        <v>0</v>
      </c>
      <c r="AJ206" s="4"/>
    </row>
    <row r="207" spans="1:36" ht="60" customHeight="1">
      <c r="A207" s="17" t="s">
        <v>376</v>
      </c>
      <c r="B207" s="18" t="str">
        <f>"Округ №24 (№ 24)"</f>
        <v>Округ №24 (№ 24)</v>
      </c>
      <c r="C207" s="18" t="s">
        <v>377</v>
      </c>
      <c r="D207" s="19">
        <v>0</v>
      </c>
      <c r="E207" s="20"/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4"/>
    </row>
    <row r="208" spans="1:36" ht="60" customHeight="1">
      <c r="A208" s="17" t="s">
        <v>378</v>
      </c>
      <c r="B208" s="18" t="str">
        <f>"Округ №24 (№ 24)"</f>
        <v>Округ №24 (№ 24)</v>
      </c>
      <c r="C208" s="18" t="s">
        <v>379</v>
      </c>
      <c r="D208" s="19">
        <v>2382506.64</v>
      </c>
      <c r="E208" s="20"/>
      <c r="F208" s="21">
        <v>2382506.64</v>
      </c>
      <c r="G208" s="21">
        <v>0</v>
      </c>
      <c r="H208" s="21">
        <v>2382506.64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2382506.64</v>
      </c>
      <c r="X208" s="21">
        <v>0</v>
      </c>
      <c r="Y208" s="21">
        <v>0</v>
      </c>
      <c r="Z208" s="21">
        <v>28200</v>
      </c>
      <c r="AA208" s="21">
        <v>0</v>
      </c>
      <c r="AB208" s="21">
        <v>45000</v>
      </c>
      <c r="AC208" s="21">
        <v>144306.64</v>
      </c>
      <c r="AD208" s="21">
        <v>0</v>
      </c>
      <c r="AE208" s="21">
        <v>200000</v>
      </c>
      <c r="AF208" s="21">
        <v>1965000</v>
      </c>
      <c r="AG208" s="21">
        <v>0</v>
      </c>
      <c r="AH208" s="21">
        <v>0</v>
      </c>
      <c r="AI208" s="21">
        <v>0</v>
      </c>
      <c r="AJ208" s="4"/>
    </row>
    <row r="209" spans="1:36" ht="60" customHeight="1">
      <c r="A209" s="14" t="s">
        <v>20</v>
      </c>
      <c r="B209" s="21"/>
      <c r="C209" s="21" t="s">
        <v>380</v>
      </c>
      <c r="D209" s="19">
        <v>4484926.64</v>
      </c>
      <c r="E209" s="20"/>
      <c r="F209" s="21">
        <v>4484926.64</v>
      </c>
      <c r="G209" s="21">
        <v>39900</v>
      </c>
      <c r="H209" s="21">
        <v>4445026.64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4484926.64</v>
      </c>
      <c r="X209" s="21">
        <v>0</v>
      </c>
      <c r="Y209" s="21">
        <v>0</v>
      </c>
      <c r="Z209" s="21">
        <v>28200</v>
      </c>
      <c r="AA209" s="21">
        <v>39000</v>
      </c>
      <c r="AB209" s="21">
        <v>45000</v>
      </c>
      <c r="AC209" s="21">
        <v>757282.64</v>
      </c>
      <c r="AD209" s="21">
        <v>0</v>
      </c>
      <c r="AE209" s="21">
        <v>200000</v>
      </c>
      <c r="AF209" s="21">
        <v>3415444</v>
      </c>
      <c r="AG209" s="21">
        <v>0</v>
      </c>
      <c r="AH209" s="21">
        <v>0</v>
      </c>
      <c r="AI209" s="21">
        <v>0</v>
      </c>
      <c r="AJ209" s="4"/>
    </row>
    <row r="210" spans="1:36" ht="60" customHeight="1">
      <c r="A210" s="17" t="s">
        <v>381</v>
      </c>
      <c r="B210" s="18" t="str">
        <f>"Округ №25 (№ 25)"</f>
        <v>Округ №25 (№ 25)</v>
      </c>
      <c r="C210" s="18" t="s">
        <v>382</v>
      </c>
      <c r="D210" s="19">
        <v>41540</v>
      </c>
      <c r="E210" s="20"/>
      <c r="F210" s="21">
        <v>41540</v>
      </c>
      <c r="G210" s="21">
        <v>41540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41410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41410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130</v>
      </c>
      <c r="AJ210" s="4"/>
    </row>
    <row r="211" spans="1:36" ht="60" customHeight="1">
      <c r="A211" s="17" t="s">
        <v>383</v>
      </c>
      <c r="B211" s="18" t="str">
        <f>"Округ №25 (№ 25)"</f>
        <v>Округ №25 (№ 25)</v>
      </c>
      <c r="C211" s="18" t="s">
        <v>384</v>
      </c>
      <c r="D211" s="19">
        <v>2474996.14</v>
      </c>
      <c r="E211" s="20"/>
      <c r="F211" s="21">
        <v>2474996.14</v>
      </c>
      <c r="G211" s="21">
        <v>0</v>
      </c>
      <c r="H211" s="21">
        <v>2224996.14</v>
      </c>
      <c r="I211" s="21">
        <v>0</v>
      </c>
      <c r="J211" s="21">
        <v>250000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2474996.14</v>
      </c>
      <c r="X211" s="21">
        <v>0</v>
      </c>
      <c r="Y211" s="21">
        <v>0</v>
      </c>
      <c r="Z211" s="21">
        <v>7150</v>
      </c>
      <c r="AA211" s="21">
        <v>0</v>
      </c>
      <c r="AB211" s="21">
        <v>55000</v>
      </c>
      <c r="AC211" s="21">
        <v>129173.14</v>
      </c>
      <c r="AD211" s="21">
        <v>0</v>
      </c>
      <c r="AE211" s="21">
        <v>200000</v>
      </c>
      <c r="AF211" s="21">
        <v>2061190</v>
      </c>
      <c r="AG211" s="21">
        <v>22483</v>
      </c>
      <c r="AH211" s="21">
        <v>0</v>
      </c>
      <c r="AI211" s="21">
        <v>0</v>
      </c>
      <c r="AJ211" s="4"/>
    </row>
    <row r="212" spans="1:36" ht="60" customHeight="1">
      <c r="A212" s="17" t="s">
        <v>385</v>
      </c>
      <c r="B212" s="18" t="str">
        <f>"Округ №25 (№ 25)"</f>
        <v>Округ №25 (№ 25)</v>
      </c>
      <c r="C212" s="18" t="s">
        <v>386</v>
      </c>
      <c r="D212" s="19">
        <v>0</v>
      </c>
      <c r="E212" s="20"/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4"/>
    </row>
    <row r="213" spans="1:36" ht="60" customHeight="1">
      <c r="A213" s="17" t="s">
        <v>387</v>
      </c>
      <c r="B213" s="18" t="str">
        <f>"Округ №25 (№ 25)"</f>
        <v>Округ №25 (№ 25)</v>
      </c>
      <c r="C213" s="18" t="s">
        <v>388</v>
      </c>
      <c r="D213" s="19">
        <v>21950</v>
      </c>
      <c r="E213" s="20"/>
      <c r="F213" s="21">
        <v>21950</v>
      </c>
      <c r="G213" s="21">
        <v>0</v>
      </c>
      <c r="H213" s="21">
        <v>21950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21950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14950</v>
      </c>
      <c r="AD213" s="21">
        <v>0</v>
      </c>
      <c r="AE213" s="21">
        <v>0</v>
      </c>
      <c r="AF213" s="21">
        <v>7000</v>
      </c>
      <c r="AG213" s="21">
        <v>0</v>
      </c>
      <c r="AH213" s="21">
        <v>0</v>
      </c>
      <c r="AI213" s="21">
        <v>0</v>
      </c>
      <c r="AJ213" s="4"/>
    </row>
    <row r="214" spans="1:36" ht="60" customHeight="1">
      <c r="A214" s="17" t="s">
        <v>389</v>
      </c>
      <c r="B214" s="18" t="str">
        <f>"Округ №25 (№ 25)"</f>
        <v>Округ №25 (№ 25)</v>
      </c>
      <c r="C214" s="18" t="s">
        <v>390</v>
      </c>
      <c r="D214" s="19">
        <v>22600</v>
      </c>
      <c r="E214" s="20"/>
      <c r="F214" s="21">
        <v>22600</v>
      </c>
      <c r="G214" s="21">
        <v>0</v>
      </c>
      <c r="H214" s="21">
        <v>22600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22600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19180</v>
      </c>
      <c r="AD214" s="21">
        <v>0</v>
      </c>
      <c r="AE214" s="21">
        <v>0</v>
      </c>
      <c r="AF214" s="21">
        <v>3420</v>
      </c>
      <c r="AG214" s="21">
        <v>0</v>
      </c>
      <c r="AH214" s="21">
        <v>0</v>
      </c>
      <c r="AI214" s="21">
        <v>0</v>
      </c>
      <c r="AJ214" s="4"/>
    </row>
    <row r="215" spans="1:36" ht="60" customHeight="1">
      <c r="A215" s="17" t="s">
        <v>391</v>
      </c>
      <c r="B215" s="18" t="str">
        <f>"Округ №25 (№ 25)"</f>
        <v>Округ №25 (№ 25)</v>
      </c>
      <c r="C215" s="18" t="s">
        <v>392</v>
      </c>
      <c r="D215" s="19">
        <v>0</v>
      </c>
      <c r="E215" s="20"/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4"/>
    </row>
    <row r="216" spans="1:36" ht="60" customHeight="1">
      <c r="A216" s="17" t="s">
        <v>393</v>
      </c>
      <c r="B216" s="18" t="str">
        <f>"Округ №25 (№ 25)"</f>
        <v>Округ №25 (№ 25)</v>
      </c>
      <c r="C216" s="18" t="s">
        <v>394</v>
      </c>
      <c r="D216" s="19">
        <v>112250</v>
      </c>
      <c r="E216" s="20"/>
      <c r="F216" s="21">
        <v>112250</v>
      </c>
      <c r="G216" s="21">
        <v>112250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112250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112250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4"/>
    </row>
    <row r="217" spans="1:36" ht="60" customHeight="1">
      <c r="A217" s="14" t="s">
        <v>20</v>
      </c>
      <c r="B217" s="21"/>
      <c r="C217" s="21" t="s">
        <v>395</v>
      </c>
      <c r="D217" s="19">
        <v>2673336.14</v>
      </c>
      <c r="E217" s="20"/>
      <c r="F217" s="21">
        <v>2673336.14</v>
      </c>
      <c r="G217" s="21">
        <v>153790</v>
      </c>
      <c r="H217" s="21">
        <v>2269546.14</v>
      </c>
      <c r="I217" s="21">
        <v>0</v>
      </c>
      <c r="J217" s="21">
        <v>250000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2673206.14</v>
      </c>
      <c r="X217" s="21">
        <v>0</v>
      </c>
      <c r="Y217" s="21">
        <v>0</v>
      </c>
      <c r="Z217" s="21">
        <v>7150</v>
      </c>
      <c r="AA217" s="21">
        <v>0</v>
      </c>
      <c r="AB217" s="21">
        <v>55000</v>
      </c>
      <c r="AC217" s="21">
        <v>316963.14</v>
      </c>
      <c r="AD217" s="21">
        <v>0</v>
      </c>
      <c r="AE217" s="21">
        <v>200000</v>
      </c>
      <c r="AF217" s="21">
        <v>2071610</v>
      </c>
      <c r="AG217" s="21">
        <v>22483</v>
      </c>
      <c r="AH217" s="21">
        <v>0</v>
      </c>
      <c r="AI217" s="21">
        <v>130</v>
      </c>
      <c r="AJ217" s="4"/>
    </row>
    <row r="218" spans="1:36" ht="88.5" customHeight="1">
      <c r="A218" s="14" t="s">
        <v>20</v>
      </c>
      <c r="B218" s="22">
        <f>""</f>
      </c>
      <c r="C218" s="22" t="s">
        <v>396</v>
      </c>
      <c r="D218" s="23" t="s">
        <v>397</v>
      </c>
      <c r="E218" s="24"/>
      <c r="F218" s="25" t="s">
        <v>398</v>
      </c>
      <c r="G218" s="25" t="s">
        <v>399</v>
      </c>
      <c r="H218" s="25" t="s">
        <v>400</v>
      </c>
      <c r="I218" s="25" t="s">
        <v>401</v>
      </c>
      <c r="J218" s="25" t="s">
        <v>402</v>
      </c>
      <c r="K218" s="25" t="s">
        <v>403</v>
      </c>
      <c r="L218" s="25">
        <v>0</v>
      </c>
      <c r="M218" s="25" t="s">
        <v>403</v>
      </c>
      <c r="N218" s="25">
        <v>0</v>
      </c>
      <c r="O218" s="25">
        <v>0</v>
      </c>
      <c r="P218" s="25" t="s">
        <v>404</v>
      </c>
      <c r="Q218" s="25">
        <v>670</v>
      </c>
      <c r="R218" s="25" t="s">
        <v>403</v>
      </c>
      <c r="S218" s="25">
        <v>0</v>
      </c>
      <c r="T218" s="25">
        <v>0</v>
      </c>
      <c r="U218" s="25" t="s">
        <v>403</v>
      </c>
      <c r="V218" s="25" t="s">
        <v>405</v>
      </c>
      <c r="W218" s="25" t="s">
        <v>406</v>
      </c>
      <c r="X218" s="25" t="s">
        <v>407</v>
      </c>
      <c r="Y218" s="25">
        <v>0</v>
      </c>
      <c r="Z218" s="25" t="s">
        <v>408</v>
      </c>
      <c r="AA218" s="25" t="s">
        <v>409</v>
      </c>
      <c r="AB218" s="25" t="s">
        <v>410</v>
      </c>
      <c r="AC218" s="25" t="s">
        <v>411</v>
      </c>
      <c r="AD218" s="25">
        <v>309</v>
      </c>
      <c r="AE218" s="25" t="s">
        <v>412</v>
      </c>
      <c r="AF218" s="25" t="s">
        <v>413</v>
      </c>
      <c r="AG218" s="25" t="s">
        <v>414</v>
      </c>
      <c r="AH218" s="25">
        <v>0</v>
      </c>
      <c r="AI218" s="25" t="s">
        <v>415</v>
      </c>
      <c r="AJ218" s="4"/>
    </row>
    <row r="219" ht="15">
      <c r="AJ219" s="4"/>
    </row>
  </sheetData>
  <sheetProtection/>
  <mergeCells count="215">
    <mergeCell ref="D214:E214"/>
    <mergeCell ref="D215:E215"/>
    <mergeCell ref="D216:E216"/>
    <mergeCell ref="D217:E217"/>
    <mergeCell ref="D218:E218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2:AI2"/>
    <mergeCell ref="A3:AI3"/>
    <mergeCell ref="A4:AI4"/>
    <mergeCell ref="A7:A9"/>
    <mergeCell ref="B7:B9"/>
    <mergeCell ref="C7:C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2022-10-19T05:59:40Z</dcterms:created>
  <dcterms:modified xsi:type="dcterms:W3CDTF">2022-10-19T06:04:21Z</dcterms:modified>
  <cp:category/>
  <cp:version/>
  <cp:contentType/>
  <cp:contentStatus/>
</cp:coreProperties>
</file>